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!ГБУ SSD\УФНС\7\"/>
    </mc:Choice>
  </mc:AlternateContent>
  <bookViews>
    <workbookView xWindow="120" yWindow="90" windowWidth="23895" windowHeight="14535"/>
  </bookViews>
  <sheets>
    <sheet name="MO_73" sheetId="1" r:id="rId1"/>
  </sheets>
  <definedNames>
    <definedName name="MO_73">MO_73!$A$2:$AR$39</definedName>
  </definedNames>
  <calcPr calcId="162913"/>
</workbook>
</file>

<file path=xl/calcChain.xml><?xml version="1.0" encoding="utf-8"?>
<calcChain xmlns="http://schemas.openxmlformats.org/spreadsheetml/2006/main">
  <c r="AY39" i="1" l="1"/>
  <c r="AX39" i="1"/>
  <c r="AT39" i="1"/>
  <c r="AS39" i="1"/>
  <c r="AR39" i="1"/>
  <c r="AY38" i="1"/>
  <c r="AX38" i="1"/>
  <c r="AT38" i="1"/>
  <c r="AS38" i="1"/>
  <c r="AR38" i="1"/>
  <c r="AY37" i="1"/>
  <c r="AX37" i="1"/>
  <c r="AT37" i="1"/>
  <c r="AS37" i="1"/>
  <c r="AR37" i="1"/>
  <c r="AY36" i="1"/>
  <c r="AX36" i="1"/>
  <c r="AT36" i="1"/>
  <c r="AS36" i="1"/>
  <c r="AR36" i="1"/>
  <c r="AY35" i="1"/>
  <c r="AX35" i="1"/>
  <c r="AT35" i="1"/>
  <c r="AS35" i="1"/>
  <c r="AR35" i="1"/>
  <c r="AY34" i="1"/>
  <c r="AX34" i="1"/>
  <c r="AT34" i="1"/>
  <c r="AS34" i="1"/>
  <c r="AR34" i="1"/>
  <c r="AY33" i="1"/>
  <c r="AX33" i="1"/>
  <c r="AT33" i="1"/>
  <c r="AS33" i="1"/>
  <c r="AR33" i="1"/>
  <c r="AY32" i="1"/>
  <c r="AX32" i="1"/>
  <c r="AT32" i="1"/>
  <c r="AS32" i="1"/>
  <c r="AR32" i="1"/>
  <c r="AY31" i="1"/>
  <c r="AX31" i="1"/>
  <c r="AT31" i="1"/>
  <c r="AS31" i="1"/>
  <c r="AR31" i="1"/>
  <c r="AY30" i="1"/>
  <c r="AX30" i="1"/>
  <c r="AT30" i="1"/>
  <c r="AS30" i="1"/>
  <c r="AR30" i="1"/>
  <c r="AY29" i="1"/>
  <c r="AX29" i="1"/>
  <c r="AT29" i="1"/>
  <c r="AS29" i="1"/>
  <c r="AR29" i="1"/>
  <c r="AY28" i="1"/>
  <c r="AX28" i="1"/>
  <c r="AT28" i="1"/>
  <c r="AS28" i="1"/>
  <c r="AR28" i="1"/>
  <c r="AY27" i="1"/>
  <c r="AX27" i="1"/>
  <c r="AT27" i="1"/>
  <c r="AS27" i="1"/>
  <c r="AR27" i="1"/>
  <c r="AY26" i="1"/>
  <c r="AX26" i="1"/>
  <c r="AT26" i="1"/>
  <c r="AS26" i="1"/>
  <c r="AR26" i="1"/>
  <c r="AY25" i="1"/>
  <c r="AX25" i="1"/>
  <c r="AT25" i="1"/>
  <c r="AS25" i="1"/>
  <c r="AR25" i="1"/>
  <c r="AY24" i="1"/>
  <c r="AX24" i="1"/>
  <c r="AT24" i="1"/>
  <c r="AS24" i="1"/>
  <c r="AR24" i="1"/>
  <c r="AY23" i="1"/>
  <c r="AX23" i="1"/>
  <c r="AT23" i="1"/>
  <c r="AS23" i="1"/>
  <c r="AR23" i="1"/>
  <c r="AY22" i="1"/>
  <c r="AX22" i="1"/>
  <c r="AT22" i="1"/>
  <c r="AS22" i="1"/>
  <c r="AR22" i="1"/>
  <c r="AY21" i="1"/>
  <c r="AX21" i="1"/>
  <c r="AT21" i="1"/>
  <c r="AS21" i="1"/>
  <c r="AU21" i="1" s="1"/>
  <c r="AR21" i="1"/>
  <c r="AY20" i="1"/>
  <c r="AX20" i="1"/>
  <c r="AT20" i="1"/>
  <c r="AU20" i="1" s="1"/>
  <c r="AS20" i="1"/>
  <c r="AV20" i="1" s="1"/>
  <c r="AR20" i="1"/>
  <c r="AY19" i="1"/>
  <c r="AX19" i="1"/>
  <c r="AU19" i="1"/>
  <c r="AT19" i="1"/>
  <c r="AS19" i="1"/>
  <c r="AV19" i="1" s="1"/>
  <c r="AR19" i="1"/>
  <c r="AY18" i="1"/>
  <c r="AX18" i="1"/>
  <c r="AV18" i="1"/>
  <c r="AU18" i="1"/>
  <c r="AT18" i="1"/>
  <c r="AS18" i="1"/>
  <c r="AR18" i="1"/>
  <c r="AY17" i="1"/>
  <c r="AX17" i="1"/>
  <c r="AT17" i="1"/>
  <c r="AS17" i="1"/>
  <c r="AU17" i="1" s="1"/>
  <c r="AR17" i="1"/>
  <c r="AY16" i="1"/>
  <c r="AX16" i="1"/>
  <c r="AV16" i="1"/>
  <c r="AT16" i="1"/>
  <c r="AS16" i="1"/>
  <c r="AR16" i="1"/>
  <c r="AU16" i="1" s="1"/>
  <c r="AY15" i="1"/>
  <c r="AX15" i="1"/>
  <c r="AT15" i="1"/>
  <c r="AS15" i="1"/>
  <c r="AU15" i="1" s="1"/>
  <c r="AR15" i="1"/>
  <c r="AY14" i="1"/>
  <c r="AX14" i="1"/>
  <c r="AV14" i="1"/>
  <c r="AT14" i="1"/>
  <c r="AS14" i="1"/>
  <c r="AR14" i="1"/>
  <c r="AU14" i="1" s="1"/>
  <c r="AY13" i="1"/>
  <c r="AX13" i="1"/>
  <c r="AV13" i="1"/>
  <c r="AT13" i="1"/>
  <c r="AS13" i="1"/>
  <c r="AR13" i="1"/>
  <c r="AY12" i="1"/>
  <c r="AX12" i="1"/>
  <c r="AV12" i="1"/>
  <c r="AU12" i="1"/>
  <c r="AT12" i="1"/>
  <c r="AS12" i="1"/>
  <c r="AR12" i="1"/>
  <c r="AY11" i="1"/>
  <c r="AX11" i="1"/>
  <c r="AV11" i="1"/>
  <c r="AT11" i="1"/>
  <c r="AS11" i="1"/>
  <c r="AR11" i="1"/>
  <c r="AY10" i="1"/>
  <c r="AX10" i="1"/>
  <c r="AV10" i="1"/>
  <c r="AU10" i="1"/>
  <c r="AT10" i="1"/>
  <c r="AS10" i="1"/>
  <c r="AR10" i="1"/>
  <c r="AY9" i="1"/>
  <c r="AX9" i="1"/>
  <c r="AT9" i="1"/>
  <c r="AS9" i="1"/>
  <c r="AV9" i="1" s="1"/>
  <c r="AR9" i="1"/>
  <c r="AY8" i="1"/>
  <c r="AX8" i="1"/>
  <c r="AV8" i="1"/>
  <c r="AT8" i="1"/>
  <c r="AS8" i="1"/>
  <c r="AR8" i="1"/>
  <c r="AY7" i="1"/>
  <c r="AX7" i="1"/>
  <c r="AV7" i="1"/>
  <c r="AT7" i="1"/>
  <c r="AS7" i="1"/>
  <c r="AR7" i="1"/>
  <c r="AY6" i="1"/>
  <c r="AX6" i="1"/>
  <c r="AT6" i="1"/>
  <c r="AS6" i="1"/>
  <c r="AU6" i="1" s="1"/>
  <c r="AR6" i="1"/>
  <c r="AY5" i="1"/>
  <c r="AX5" i="1"/>
  <c r="AT5" i="1"/>
  <c r="AS5" i="1"/>
  <c r="AV5" i="1" s="1"/>
  <c r="AR5" i="1"/>
  <c r="AY4" i="1"/>
  <c r="AX4" i="1"/>
  <c r="AV4" i="1"/>
  <c r="AT4" i="1"/>
  <c r="AS4" i="1"/>
  <c r="AR4" i="1"/>
  <c r="AY3" i="1"/>
  <c r="AX3" i="1"/>
  <c r="BQ4" i="1" s="1"/>
  <c r="AV3" i="1"/>
  <c r="AT3" i="1"/>
  <c r="AS3" i="1"/>
  <c r="BQ5" i="1" s="1"/>
  <c r="AR3" i="1"/>
  <c r="AW16" i="1" l="1"/>
  <c r="AW14" i="1"/>
  <c r="AW12" i="1"/>
  <c r="AU7" i="1"/>
  <c r="AW10" i="1"/>
  <c r="AU13" i="1"/>
  <c r="AV17" i="1"/>
  <c r="AW19" i="1"/>
  <c r="AU3" i="1"/>
  <c r="AU4" i="1"/>
  <c r="AV6" i="1"/>
  <c r="AU8" i="1"/>
  <c r="AU11" i="1"/>
  <c r="AV15" i="1"/>
  <c r="AW15" i="1" s="1"/>
  <c r="AW17" i="1"/>
  <c r="AW18" i="1"/>
  <c r="AW20" i="1"/>
  <c r="AU5" i="1"/>
  <c r="AW6" i="1"/>
  <c r="AU9" i="1"/>
  <c r="AV21" i="1"/>
  <c r="AW21" i="1" s="1"/>
  <c r="BQ7" i="1"/>
  <c r="AU22" i="1"/>
  <c r="AV22" i="1"/>
  <c r="AU24" i="1"/>
  <c r="AV24" i="1"/>
  <c r="AU26" i="1"/>
  <c r="AV26" i="1"/>
  <c r="AU28" i="1"/>
  <c r="AV28" i="1"/>
  <c r="AU30" i="1"/>
  <c r="AV30" i="1"/>
  <c r="AU32" i="1"/>
  <c r="AV32" i="1"/>
  <c r="AU34" i="1"/>
  <c r="AV34" i="1"/>
  <c r="AU36" i="1"/>
  <c r="AV36" i="1"/>
  <c r="AU38" i="1"/>
  <c r="AV38" i="1"/>
  <c r="AU23" i="1"/>
  <c r="AV23" i="1"/>
  <c r="AU25" i="1"/>
  <c r="AV25" i="1"/>
  <c r="AU27" i="1"/>
  <c r="AV27" i="1"/>
  <c r="AU29" i="1"/>
  <c r="AV29" i="1"/>
  <c r="AU31" i="1"/>
  <c r="AV31" i="1"/>
  <c r="AU33" i="1"/>
  <c r="AV33" i="1"/>
  <c r="AU35" i="1"/>
  <c r="AV35" i="1"/>
  <c r="AU37" i="1"/>
  <c r="AV37" i="1"/>
  <c r="AU39" i="1"/>
  <c r="AV39" i="1"/>
  <c r="BD21" i="1" l="1"/>
  <c r="BE21" i="1" s="1"/>
  <c r="BB21" i="1"/>
  <c r="BC21" i="1" s="1"/>
  <c r="AZ21" i="1"/>
  <c r="BA21" i="1" s="1"/>
  <c r="AW37" i="1"/>
  <c r="AW33" i="1"/>
  <c r="AW29" i="1"/>
  <c r="AW25" i="1"/>
  <c r="AW38" i="1"/>
  <c r="AW34" i="1"/>
  <c r="AW30" i="1"/>
  <c r="AW26" i="1"/>
  <c r="AW22" i="1"/>
  <c r="AW8" i="1"/>
  <c r="AW3" i="1"/>
  <c r="BB10" i="1"/>
  <c r="BC10" i="1" s="1"/>
  <c r="BD10" i="1"/>
  <c r="BE10" i="1" s="1"/>
  <c r="AZ10" i="1"/>
  <c r="BA10" i="1" s="1"/>
  <c r="BB12" i="1"/>
  <c r="BC12" i="1" s="1"/>
  <c r="AZ12" i="1"/>
  <c r="BA12" i="1" s="1"/>
  <c r="BD12" i="1"/>
  <c r="BE12" i="1" s="1"/>
  <c r="BB16" i="1"/>
  <c r="BC16" i="1" s="1"/>
  <c r="BF16" i="1" s="1"/>
  <c r="BH16" i="1" s="1"/>
  <c r="AZ16" i="1"/>
  <c r="BA16" i="1" s="1"/>
  <c r="BD16" i="1"/>
  <c r="BE16" i="1" s="1"/>
  <c r="AW9" i="1"/>
  <c r="BD20" i="1"/>
  <c r="BE20" i="1" s="1"/>
  <c r="AZ20" i="1"/>
  <c r="BA20" i="1" s="1"/>
  <c r="BB20" i="1"/>
  <c r="BC20" i="1" s="1"/>
  <c r="BD19" i="1"/>
  <c r="BE19" i="1" s="1"/>
  <c r="AZ19" i="1"/>
  <c r="BA19" i="1" s="1"/>
  <c r="BB19" i="1"/>
  <c r="BC19" i="1" s="1"/>
  <c r="AW39" i="1"/>
  <c r="AW35" i="1"/>
  <c r="AW31" i="1"/>
  <c r="AW27" i="1"/>
  <c r="AW23" i="1"/>
  <c r="AW36" i="1"/>
  <c r="AW32" i="1"/>
  <c r="AW28" i="1"/>
  <c r="AW24" i="1"/>
  <c r="AZ6" i="1"/>
  <c r="BA6" i="1" s="1"/>
  <c r="BB6" i="1"/>
  <c r="BC6" i="1" s="1"/>
  <c r="BD6" i="1"/>
  <c r="BE6" i="1" s="1"/>
  <c r="AW11" i="1"/>
  <c r="AW13" i="1"/>
  <c r="BB14" i="1"/>
  <c r="BC14" i="1" s="1"/>
  <c r="BF14" i="1" s="1"/>
  <c r="BH14" i="1" s="1"/>
  <c r="AZ14" i="1"/>
  <c r="BA14" i="1" s="1"/>
  <c r="BD14" i="1"/>
  <c r="BE14" i="1" s="1"/>
  <c r="BB15" i="1"/>
  <c r="BC15" i="1" s="1"/>
  <c r="BD15" i="1"/>
  <c r="BE15" i="1" s="1"/>
  <c r="AZ15" i="1"/>
  <c r="BA15" i="1" s="1"/>
  <c r="AW5" i="1"/>
  <c r="BD18" i="1"/>
  <c r="BE18" i="1" s="1"/>
  <c r="BB18" i="1"/>
  <c r="BC18" i="1" s="1"/>
  <c r="BF18" i="1" s="1"/>
  <c r="BH18" i="1" s="1"/>
  <c r="AZ18" i="1"/>
  <c r="BA18" i="1" s="1"/>
  <c r="BB17" i="1"/>
  <c r="BC17" i="1" s="1"/>
  <c r="BD17" i="1"/>
  <c r="BE17" i="1" s="1"/>
  <c r="AZ17" i="1"/>
  <c r="BA17" i="1" s="1"/>
  <c r="AW4" i="1"/>
  <c r="AW7" i="1"/>
  <c r="BF6" i="1" l="1"/>
  <c r="BH6" i="1" s="1"/>
  <c r="BF15" i="1"/>
  <c r="BH15" i="1" s="1"/>
  <c r="BB13" i="1"/>
  <c r="BC13" i="1" s="1"/>
  <c r="BF13" i="1" s="1"/>
  <c r="BH13" i="1" s="1"/>
  <c r="BD13" i="1"/>
  <c r="BE13" i="1" s="1"/>
  <c r="AZ13" i="1"/>
  <c r="BA13" i="1" s="1"/>
  <c r="BD28" i="1"/>
  <c r="BE28" i="1" s="1"/>
  <c r="AZ28" i="1"/>
  <c r="BA28" i="1" s="1"/>
  <c r="BB28" i="1"/>
  <c r="BC28" i="1" s="1"/>
  <c r="BD27" i="1"/>
  <c r="BE27" i="1" s="1"/>
  <c r="AZ27" i="1"/>
  <c r="BA27" i="1" s="1"/>
  <c r="BB27" i="1"/>
  <c r="BC27" i="1" s="1"/>
  <c r="BF27" i="1" s="1"/>
  <c r="BH27" i="1" s="1"/>
  <c r="BD30" i="1"/>
  <c r="BE30" i="1" s="1"/>
  <c r="AZ30" i="1"/>
  <c r="BA30" i="1" s="1"/>
  <c r="BB30" i="1"/>
  <c r="BC30" i="1" s="1"/>
  <c r="BF30" i="1" s="1"/>
  <c r="BH30" i="1" s="1"/>
  <c r="BD29" i="1"/>
  <c r="BE29" i="1" s="1"/>
  <c r="AZ29" i="1"/>
  <c r="BA29" i="1" s="1"/>
  <c r="BB29" i="1"/>
  <c r="BC29" i="1" s="1"/>
  <c r="AZ7" i="1"/>
  <c r="BA7" i="1" s="1"/>
  <c r="BD7" i="1"/>
  <c r="BE7" i="1" s="1"/>
  <c r="BB7" i="1"/>
  <c r="BC7" i="1" s="1"/>
  <c r="BF17" i="1"/>
  <c r="BH17" i="1" s="1"/>
  <c r="BB11" i="1"/>
  <c r="BC11" i="1" s="1"/>
  <c r="BD11" i="1"/>
  <c r="BE11" i="1" s="1"/>
  <c r="AZ11" i="1"/>
  <c r="BA11" i="1" s="1"/>
  <c r="BD32" i="1"/>
  <c r="BE32" i="1" s="1"/>
  <c r="AZ32" i="1"/>
  <c r="BA32" i="1" s="1"/>
  <c r="BB32" i="1"/>
  <c r="BC32" i="1" s="1"/>
  <c r="BF32" i="1" s="1"/>
  <c r="BH32" i="1" s="1"/>
  <c r="BD31" i="1"/>
  <c r="BE31" i="1" s="1"/>
  <c r="AZ31" i="1"/>
  <c r="BA31" i="1" s="1"/>
  <c r="BB31" i="1"/>
  <c r="BC31" i="1" s="1"/>
  <c r="BF31" i="1" s="1"/>
  <c r="BH31" i="1" s="1"/>
  <c r="BF20" i="1"/>
  <c r="BH20" i="1" s="1"/>
  <c r="BF10" i="1"/>
  <c r="BH10" i="1" s="1"/>
  <c r="BD34" i="1"/>
  <c r="BE34" i="1" s="1"/>
  <c r="AZ34" i="1"/>
  <c r="BA34" i="1" s="1"/>
  <c r="BB34" i="1"/>
  <c r="BC34" i="1" s="1"/>
  <c r="BF34" i="1" s="1"/>
  <c r="BH34" i="1" s="1"/>
  <c r="BD33" i="1"/>
  <c r="BE33" i="1" s="1"/>
  <c r="AZ33" i="1"/>
  <c r="BA33" i="1" s="1"/>
  <c r="BB33" i="1"/>
  <c r="BC33" i="1" s="1"/>
  <c r="BF33" i="1" s="1"/>
  <c r="BH33" i="1" s="1"/>
  <c r="BD37" i="1"/>
  <c r="BE37" i="1" s="1"/>
  <c r="AZ37" i="1"/>
  <c r="BA37" i="1" s="1"/>
  <c r="BB37" i="1"/>
  <c r="BC37" i="1" s="1"/>
  <c r="BB5" i="1"/>
  <c r="BC5" i="1" s="1"/>
  <c r="BF5" i="1" s="1"/>
  <c r="BH5" i="1" s="1"/>
  <c r="AZ5" i="1"/>
  <c r="BA5" i="1" s="1"/>
  <c r="BD5" i="1"/>
  <c r="BE5" i="1" s="1"/>
  <c r="BD36" i="1"/>
  <c r="BE36" i="1" s="1"/>
  <c r="AZ36" i="1"/>
  <c r="BA36" i="1" s="1"/>
  <c r="BB36" i="1"/>
  <c r="BC36" i="1" s="1"/>
  <c r="BF36" i="1" s="1"/>
  <c r="BH36" i="1" s="1"/>
  <c r="BD35" i="1"/>
  <c r="BE35" i="1" s="1"/>
  <c r="AZ35" i="1"/>
  <c r="BA35" i="1" s="1"/>
  <c r="BB35" i="1"/>
  <c r="BC35" i="1" s="1"/>
  <c r="BF35" i="1" s="1"/>
  <c r="BH35" i="1" s="1"/>
  <c r="BD39" i="1"/>
  <c r="BE39" i="1" s="1"/>
  <c r="AZ39" i="1"/>
  <c r="BA39" i="1" s="1"/>
  <c r="BB39" i="1"/>
  <c r="BC39" i="1" s="1"/>
  <c r="BF19" i="1"/>
  <c r="BH19" i="1" s="1"/>
  <c r="BB9" i="1"/>
  <c r="BC9" i="1" s="1"/>
  <c r="BF9" i="1" s="1"/>
  <c r="BH9" i="1" s="1"/>
  <c r="BD9" i="1"/>
  <c r="BE9" i="1" s="1"/>
  <c r="AZ9" i="1"/>
  <c r="BA9" i="1" s="1"/>
  <c r="BF12" i="1"/>
  <c r="BH12" i="1" s="1"/>
  <c r="AZ3" i="1"/>
  <c r="BA3" i="1" s="1"/>
  <c r="BD3" i="1"/>
  <c r="BE3" i="1" s="1"/>
  <c r="BB3" i="1"/>
  <c r="BC3" i="1" s="1"/>
  <c r="BD22" i="1"/>
  <c r="BE22" i="1" s="1"/>
  <c r="AZ22" i="1"/>
  <c r="BA22" i="1" s="1"/>
  <c r="BB22" i="1"/>
  <c r="BC22" i="1" s="1"/>
  <c r="BD38" i="1"/>
  <c r="BE38" i="1" s="1"/>
  <c r="AZ38" i="1"/>
  <c r="BA38" i="1" s="1"/>
  <c r="BB38" i="1"/>
  <c r="BC38" i="1" s="1"/>
  <c r="BF38" i="1" s="1"/>
  <c r="BH38" i="1" s="1"/>
  <c r="BF21" i="1"/>
  <c r="BH21" i="1" s="1"/>
  <c r="BD4" i="1"/>
  <c r="BE4" i="1" s="1"/>
  <c r="BB4" i="1"/>
  <c r="BC4" i="1" s="1"/>
  <c r="BF4" i="1" s="1"/>
  <c r="BH4" i="1" s="1"/>
  <c r="AZ4" i="1"/>
  <c r="BA4" i="1" s="1"/>
  <c r="BD24" i="1"/>
  <c r="BE24" i="1" s="1"/>
  <c r="AZ24" i="1"/>
  <c r="BA24" i="1" s="1"/>
  <c r="BB24" i="1"/>
  <c r="BC24" i="1" s="1"/>
  <c r="BF24" i="1" s="1"/>
  <c r="BH24" i="1" s="1"/>
  <c r="BD23" i="1"/>
  <c r="BE23" i="1" s="1"/>
  <c r="AZ23" i="1"/>
  <c r="BA23" i="1" s="1"/>
  <c r="BB23" i="1"/>
  <c r="BC23" i="1" s="1"/>
  <c r="AZ8" i="1"/>
  <c r="BA8" i="1" s="1"/>
  <c r="BD8" i="1"/>
  <c r="BE8" i="1" s="1"/>
  <c r="BB8" i="1"/>
  <c r="BC8" i="1" s="1"/>
  <c r="BD26" i="1"/>
  <c r="BE26" i="1" s="1"/>
  <c r="AZ26" i="1"/>
  <c r="BA26" i="1" s="1"/>
  <c r="BB26" i="1"/>
  <c r="BC26" i="1" s="1"/>
  <c r="BF26" i="1" s="1"/>
  <c r="BH26" i="1" s="1"/>
  <c r="BD25" i="1"/>
  <c r="BE25" i="1" s="1"/>
  <c r="AZ25" i="1"/>
  <c r="BA25" i="1" s="1"/>
  <c r="BB25" i="1"/>
  <c r="BC25" i="1" s="1"/>
  <c r="BF25" i="1" s="1"/>
  <c r="BH25" i="1" s="1"/>
  <c r="BF11" i="1" l="1"/>
  <c r="BH11" i="1" s="1"/>
  <c r="BF23" i="1"/>
  <c r="BH23" i="1" s="1"/>
  <c r="BR8" i="1"/>
  <c r="BF3" i="1"/>
  <c r="BH3" i="1" s="1"/>
  <c r="BF39" i="1"/>
  <c r="BH39" i="1" s="1"/>
  <c r="BF37" i="1"/>
  <c r="BH37" i="1" s="1"/>
  <c r="BF29" i="1"/>
  <c r="BH29" i="1" s="1"/>
  <c r="BF8" i="1"/>
  <c r="BH8" i="1" s="1"/>
  <c r="BF22" i="1"/>
  <c r="BH22" i="1" s="1"/>
  <c r="BF7" i="1"/>
  <c r="BH7" i="1" s="1"/>
  <c r="BF28" i="1"/>
  <c r="BH28" i="1" s="1"/>
  <c r="BQ8" i="1"/>
  <c r="BS8" i="1" l="1"/>
</calcChain>
</file>

<file path=xl/sharedStrings.xml><?xml version="1.0" encoding="utf-8"?>
<sst xmlns="http://schemas.openxmlformats.org/spreadsheetml/2006/main" count="575" uniqueCount="177">
  <si>
    <t>Код</t>
  </si>
  <si>
    <t>ФИД объекта /ПОН КС/</t>
  </si>
  <si>
    <t>Код ИФНС</t>
  </si>
  <si>
    <t>Отчетный год</t>
  </si>
  <si>
    <t>Ставка налога</t>
  </si>
  <si>
    <t>Сумма налога исчисленная 2019</t>
  </si>
  <si>
    <t>Сумма налога к уплате</t>
  </si>
  <si>
    <t>Сумма льготы</t>
  </si>
  <si>
    <t>Стоимость имущества</t>
  </si>
  <si>
    <t>Признак корректировки суммы налога:1-да, 0-нет</t>
  </si>
  <si>
    <t>Признак корректировки налога к уплате:1-да,0-нет</t>
  </si>
  <si>
    <t>Доля в праве, число</t>
  </si>
  <si>
    <t>Кадастровый/ Условный номера</t>
  </si>
  <si>
    <t>Актуальная инвентаризационная стоимость</t>
  </si>
  <si>
    <t>Плошадь по сведениям УФНС</t>
  </si>
  <si>
    <t>Код КНП</t>
  </si>
  <si>
    <t>Код типа КНЛ</t>
  </si>
  <si>
    <t>Код КНЛ</t>
  </si>
  <si>
    <t>Дата записи</t>
  </si>
  <si>
    <t>Код ОКАТО объекта собственности</t>
  </si>
  <si>
    <t>Код ОКТМО объекта</t>
  </si>
  <si>
    <t>Адрес нахождения объекта</t>
  </si>
  <si>
    <t>Дата возникновения собствености</t>
  </si>
  <si>
    <t>Дата отчуждения собственности</t>
  </si>
  <si>
    <t>УН расчета</t>
  </si>
  <si>
    <t>УН предыдущего расчета</t>
  </si>
  <si>
    <t>Учетный номер лица</t>
  </si>
  <si>
    <t>Номер СНУ</t>
  </si>
  <si>
    <t>Дата регистрации СНУ</t>
  </si>
  <si>
    <t>Код льготы по КЛЛ</t>
  </si>
  <si>
    <t>Код льготы по КЛО</t>
  </si>
  <si>
    <t>Код СНТС</t>
  </si>
  <si>
    <t>Наименование СНТС</t>
  </si>
  <si>
    <t>Признак</t>
  </si>
  <si>
    <t>Вид ОКС по сведениям Росреестра</t>
  </si>
  <si>
    <t>КС</t>
  </si>
  <si>
    <t>Группа</t>
  </si>
  <si>
    <t>Назначение</t>
  </si>
  <si>
    <t>Тип</t>
  </si>
  <si>
    <t>6619</t>
  </si>
  <si>
    <t>66:16:0000000:2525</t>
  </si>
  <si>
    <t>000</t>
  </si>
  <si>
    <t>00</t>
  </si>
  <si>
    <t>65228501000</t>
  </si>
  <si>
    <t>65628101</t>
  </si>
  <si>
    <t>,СВЕРДЛОВСКАЯ ОБЛАСТЬ,р-н. Нижнесергинский,г. Нижние Серги,,,,,</t>
  </si>
  <si>
    <t>30600</t>
  </si>
  <si>
    <t>Иные строения, помещения и сооружения</t>
  </si>
  <si>
    <t>Сооружение</t>
  </si>
  <si>
    <t>1033</t>
  </si>
  <si>
    <t>коммунально-бытовое</t>
  </si>
  <si>
    <t>Прочие объекты</t>
  </si>
  <si>
    <t>66:16:0000000:2967</t>
  </si>
  <si>
    <t>301</t>
  </si>
  <si>
    <t>03</t>
  </si>
  <si>
    <t>02</t>
  </si>
  <si>
    <t>623090, РОССИЯ, Свердловская обл, , г Нижние Серги, , ул Никитина, 1, А,</t>
  </si>
  <si>
    <t>31500</t>
  </si>
  <si>
    <t>Объект незавершенного строительства</t>
  </si>
  <si>
    <t>ОНС</t>
  </si>
  <si>
    <t>0904</t>
  </si>
  <si>
    <t>66:16:1404007:91</t>
  </si>
  <si>
    <t>81</t>
  </si>
  <si>
    <t>65228501003</t>
  </si>
  <si>
    <t>623090,СВЕРДЛОВСКАЯ ОБЛАСТЬ,р-н. Нижнесергинский,,п. Новая Ельня,ул. Центральная,1А,,</t>
  </si>
  <si>
    <t>030100</t>
  </si>
  <si>
    <t>0727</t>
  </si>
  <si>
    <t>производственное назначение</t>
  </si>
  <si>
    <t>66:16:2001001:269</t>
  </si>
  <si>
    <t>623094,СВЕРДЛОВСКАЯ ОБЛАСТЬ,р-н. Нижнесергинский,г. Нижние Серги,,ул. Чапаева,44А,,</t>
  </si>
  <si>
    <t>Объект незавершенного строительства (по проекту жилой дом)</t>
  </si>
  <si>
    <t>0202</t>
  </si>
  <si>
    <t>Жилой дом</t>
  </si>
  <si>
    <t>ОНС (Жилой дом)</t>
  </si>
  <si>
    <t>66:16:2001002:358</t>
  </si>
  <si>
    <t>623090, Россия, Свердловская обл, , г Нижние Серги, , ул Калинина, 26, ,</t>
  </si>
  <si>
    <t>1009</t>
  </si>
  <si>
    <t>Не определено</t>
  </si>
  <si>
    <t>66:16:2001002:367</t>
  </si>
  <si>
    <t>623090, Россия, Свердловская обл, , г Нижние Серги, , ул Калинина, 26, скважина,</t>
  </si>
  <si>
    <t>Коммунально-бытового обслуживания</t>
  </si>
  <si>
    <t>66:16:2001005:297</t>
  </si>
  <si>
    <t>,СВЕРДЛОВСКАЯ ОБЛАСТЬ,р-н. Нижнесергинский,г. Нижние Серги,,ул. Пестеля,37А,,</t>
  </si>
  <si>
    <t>66:16:2001008:90</t>
  </si>
  <si>
    <t>623090,СВЕРДЛОВСКАЯ ОБЛАСТЬ,р-н. Нижнесергинский,г. Нижние Серги,,ул. Горная,19,,</t>
  </si>
  <si>
    <t>66:16:2001008:91</t>
  </si>
  <si>
    <t>623090,СВЕРДЛОВСКАЯ ОБЛАСТЬ,р-н. Нижнесергинский,г. Нижние Серги,,ул. Горная,17,,</t>
  </si>
  <si>
    <t>66:16:2001008:92</t>
  </si>
  <si>
    <t>623090,СВЕРДЛОВСКАЯ ОБЛАСТЬ,р-н. Нижнесергинский,г. Нижние Серги,,ул. Горная,15,,</t>
  </si>
  <si>
    <t>66:16:2001008:93</t>
  </si>
  <si>
    <t>623090,СВЕРДЛОВСКАЯ ОБЛАСТЬ,р-н. Нижнесергинский,г. Нижние Серги,,ул. Горная,23,,</t>
  </si>
  <si>
    <t>66:16:2001009:140</t>
  </si>
  <si>
    <t>623090,СВЕРДЛОВСКАЯ ОБЛАСТЬ,р-н. Нижнесергинский,г. Нижние Серги,,ул. Физкультурников,2,,</t>
  </si>
  <si>
    <t>66:16:2001009:143</t>
  </si>
  <si>
    <t>623090,СВЕРДЛОВСКАЯ ОБЛАСТЬ,р-н. Нижнесергинский,г. Нижние Серги,,ул. Физкультурников,1,,</t>
  </si>
  <si>
    <t>66:16:2001009:144</t>
  </si>
  <si>
    <t>623090,СВЕРДЛОВСКАЯ ОБЛАСТЬ,р-н. Нижнесергинский,г. Нижние Серги,,ул. Звездная,3,,</t>
  </si>
  <si>
    <t>66:16:2001009:146</t>
  </si>
  <si>
    <t>623090,СВЕРДЛОВСКАЯ ОБЛАСТЬ,р-н. Нижнесергинский,г. Нижние Серги,,ул. Звездная,1,,</t>
  </si>
  <si>
    <t>66:16:2001009:159</t>
  </si>
  <si>
    <t>623090,СВЕРДЛОВСКАЯ ОБЛАСТЬ,р-н. Нижнесергинский,г. Нижние Серги,,ул. Физкультурников,13,,</t>
  </si>
  <si>
    <t>66:16:2001023:299</t>
  </si>
  <si>
    <t>623090,СВЕРДЛОВСКАЯ ОБЛАСТЬ,р-н. Нижнесергинский,г. Нижние Серги,,ул. Колосова,,,</t>
  </si>
  <si>
    <t>66:16:2001023:302</t>
  </si>
  <si>
    <t>,СВЕРДЛОВСКАЯ ОБЛАСТЬ,,Нижние Серги г,,Колосова ул,79 а,,</t>
  </si>
  <si>
    <t>66:16:2001023:312</t>
  </si>
  <si>
    <t>623090,СВЕРДЛОВСКАЯ ОБЛАСТЬ,р-н. Нижнесергинский,г. Нижние Серги,,ул. Барабанова,136,,</t>
  </si>
  <si>
    <t>Жилое</t>
  </si>
  <si>
    <t>66:16:2001024:592</t>
  </si>
  <si>
    <t>623090,СВЕРДЛОВСКАЯ ОБЛАСТЬ,р-н. Нижнесергинский,г. Нижние Серги,,ул. Розы Люксембург,160 А,,</t>
  </si>
  <si>
    <t>66:16:2001032:305</t>
  </si>
  <si>
    <t>623090, РОССИЯ, Свердловская обл, , г Нижние Серги, , ул Титова, 61, ,</t>
  </si>
  <si>
    <t>66:16:2001035:322</t>
  </si>
  <si>
    <t>623090,РОССИЯ,Свердловская обл,Нижнесергинский р-н,Нижние Серги г,,Пионеров ул,73,,</t>
  </si>
  <si>
    <t>66:16:2001039:419</t>
  </si>
  <si>
    <t>623090,РОССИЯ,Свердловская обл,,Нижние Серги г,,Спортивная ул,11,,</t>
  </si>
  <si>
    <t>66:16:2001044:175</t>
  </si>
  <si>
    <t>623090,СВЕРДЛОВСКАЯ ОБЛАСТЬ,р-н. Нижнесергинский,г. Нижние Серги,,ул. Новая,4,,</t>
  </si>
  <si>
    <t>Индивидуальный жилой дом</t>
  </si>
  <si>
    <t>66:16:2001049:319</t>
  </si>
  <si>
    <t>623090,СВЕРДЛОВСКАЯ ОБЛАСТЬ,р-н. Нижнесергинский,г. Нижние Серги,,ул. Чкалова,21,,</t>
  </si>
  <si>
    <t>66:16:2001049:324</t>
  </si>
  <si>
    <t>623090,СВЕРДЛОВСКАЯ ОБЛАСТЬ,р-н. Нижнесергинский,г. Нижние Серги,,ул. Луговая,,,</t>
  </si>
  <si>
    <t>0201</t>
  </si>
  <si>
    <t>иное сооружение</t>
  </si>
  <si>
    <t>66:16:2001056:201</t>
  </si>
  <si>
    <t>623090,СВЕРДЛОВСКАЯ ОБЛАСТЬ,р-н. Нижнесергинский,г. Нижние Серги,,ул. Мира,25,,</t>
  </si>
  <si>
    <t>66:16:2001058:34</t>
  </si>
  <si>
    <t>623090, РОССИЯ, Свердловская обл, , г Нижние Серги, , ул Блюхера, 16, ,</t>
  </si>
  <si>
    <t>30100</t>
  </si>
  <si>
    <t>66:16:2201001:206</t>
  </si>
  <si>
    <t>65228501004</t>
  </si>
  <si>
    <t>623090, РОССИЯ, Свердловская обл, Нижнесергинский р-н, , д Половинка, ул Береговая, 6, ,</t>
  </si>
  <si>
    <t>66:16:2201001:213</t>
  </si>
  <si>
    <t>623090, Россия, Свердловская обл, Нижнесергинский р-н, , д Половинка, ул Береговая, 12, , 14</t>
  </si>
  <si>
    <t>66:16:2201001:277</t>
  </si>
  <si>
    <t>623090,СВЕРДЛОВСКАЯ ОБЛАСТЬ,р-н. Нижнесергинский,,д. Половинка,ул. Полевая,9,,</t>
  </si>
  <si>
    <t>66:16:2201001:287</t>
  </si>
  <si>
    <t>623090,СВЕРДЛОВСКАЯ ОБЛАСТЬ,р-н. Нижнесергинский,,д. Половинка,ул. Луговая,3,,</t>
  </si>
  <si>
    <t>66:16:2201001:291</t>
  </si>
  <si>
    <t>623090,СВЕРДЛОВСКАЯ ОБЛАСТЬ,р-н. Нижнесергинский,,д. Половинка,ул. Луговая,8,,</t>
  </si>
  <si>
    <t>Кадастровая стоимость руб.</t>
  </si>
  <si>
    <t>Размер вычета кв.м.</t>
  </si>
  <si>
    <t>Кадастровая стоимость с учетом вычета руб. (кадастровая стоимость-(УПКС*количество квадратных метров для вычета)</t>
  </si>
  <si>
    <t>Ставка налогооблажения (Учтена ставка для объектов вошедших в постановление №880-ПП и объектов кс которых более 300 млн. руб.)</t>
  </si>
  <si>
    <t>Инвентаризационная стоимость руб.(Данные ИФНС 2019)</t>
  </si>
  <si>
    <t>Налоговые отчисления с инвентаризационной стоимости руб. с учетом доли</t>
  </si>
  <si>
    <t>Налоговые отчисления по кс первый налоговый период (С учетом величины доли без льгот) руб.</t>
  </si>
  <si>
    <t>Налоговые отчисления по кс первый налоговый период (С учетом величины доли и льгот) руб.</t>
  </si>
  <si>
    <t>Налоговые отчисления по кс второй налоговый период (С учетом величины доли без льгот) руб.</t>
  </si>
  <si>
    <t>Налоговые отчисления по кс второй налоговый период (С учетом величины доли и льгот) руб.</t>
  </si>
  <si>
    <t>Налоговые отчисления по кс третий налоговый период (С учетом величины доли без льгот) руб.</t>
  </si>
  <si>
    <t>Налоговые отчисления по кс третий налоговый период (С учетом величины доли и льгот) руб.</t>
  </si>
  <si>
    <t>Отношение отчислений 3-го периода ко 2-му фактическое</t>
  </si>
  <si>
    <t>Отношение отчислений 3-го периода ко 2-му максимальное</t>
  </si>
  <si>
    <t>Налоговые отчисления по кс третий налоговый период (С учетом величины доли и льгот) руб. (Учтено положение п.8.1 ст. 408 НК РФ)</t>
  </si>
  <si>
    <t>Таблица ставок</t>
  </si>
  <si>
    <t>Тип объекта</t>
  </si>
  <si>
    <t>Ставка</t>
  </si>
  <si>
    <t>Дифференцированная ставка при кс свыше установленного лимита</t>
  </si>
  <si>
    <t>Гараж</t>
  </si>
  <si>
    <t>Машино-место</t>
  </si>
  <si>
    <t>Квартира</t>
  </si>
  <si>
    <t>Комната</t>
  </si>
  <si>
    <t>Часть жилого дома</t>
  </si>
  <si>
    <t>Налогооблагаемая база</t>
  </si>
  <si>
    <t>Инвентаризационная стоимость руб.</t>
  </si>
  <si>
    <t>Планируемые налоговые отчисления</t>
  </si>
  <si>
    <t>УПКС руб.кв.м.</t>
  </si>
  <si>
    <t>Площадь кв.м.</t>
  </si>
  <si>
    <t>Подгруппа объекта по метод указаниям</t>
  </si>
  <si>
    <t>Наличие в списке объектов вошедших в постановление №880-ПП</t>
  </si>
  <si>
    <t>Удельный показатель кадастровой стоимости руб.кв.м. (УПКС)</t>
  </si>
  <si>
    <t>Налоговые отчисления с кадастровой стоимости с учетом вычета руб. (кадастровая стоимость с учетом вычета * ставку налогооблажения) (Учтено положение ст. 403 НК РФ) с учетом доли</t>
  </si>
  <si>
    <t>Лимит кадастровой стоимости для дифференцированной ставки руб.</t>
  </si>
  <si>
    <t>Информация для расчета налоговых начислений</t>
  </si>
  <si>
    <t>Результат применения ставок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</si>
</sst>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 applyProtection="1">
      <alignment vertical="center"/>
    </xf>
    <xf numFmtId="2" fontId="0" fillId="0" borderId="0" xfId="0" applyNumberFormat="1" applyBorder="1"/>
    <xf numFmtId="10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/>
    <xf numFmtId="3" fontId="0" fillId="0" borderId="0" xfId="0" applyNumberFormat="1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9" fontId="4" fillId="0" borderId="1" xfId="0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S39"/>
  <sheetViews>
    <sheetView tabSelected="1" topLeftCell="AV1" workbookViewId="0">
      <selection activeCell="BP1" sqref="BP1:BS1"/>
    </sheetView>
  </sheetViews>
  <sheetFormatPr defaultRowHeight="15" x14ac:dyDescent="0.25"/>
  <cols>
    <col min="1" max="12" width="15.7109375" hidden="1" customWidth="1"/>
    <col min="13" max="13" width="15.7109375" customWidth="1"/>
    <col min="14" max="34" width="15.7109375" hidden="1" customWidth="1"/>
    <col min="35" max="35" width="15.7109375" customWidth="1"/>
    <col min="36" max="37" width="15.7109375" hidden="1" customWidth="1"/>
    <col min="38" max="38" width="15.7109375" customWidth="1"/>
    <col min="39" max="39" width="15.7109375" hidden="1" customWidth="1"/>
    <col min="40" max="51" width="15.7109375" customWidth="1"/>
    <col min="52" max="52" width="15.7109375" hidden="1" customWidth="1"/>
    <col min="53" max="53" width="15.7109375" customWidth="1"/>
    <col min="54" max="54" width="15.7109375" hidden="1" customWidth="1"/>
    <col min="55" max="55" width="15.7109375" customWidth="1"/>
    <col min="56" max="59" width="15.7109375" hidden="1" customWidth="1"/>
    <col min="60" max="61" width="15.7109375" customWidth="1"/>
    <col min="62" max="65" width="20.7109375" customWidth="1"/>
    <col min="67" max="67" width="15.7109375" customWidth="1"/>
    <col min="68" max="71" width="20.7109375" customWidth="1"/>
  </cols>
  <sheetData>
    <row r="1" spans="1:71" x14ac:dyDescent="0.25">
      <c r="A1" s="22" t="s">
        <v>175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J1" s="23" t="s">
        <v>156</v>
      </c>
      <c r="BK1" s="23"/>
      <c r="BL1" s="23"/>
      <c r="BM1" s="23"/>
      <c r="BP1" s="23" t="s">
        <v>176</v>
      </c>
      <c r="BQ1" s="23"/>
      <c r="BR1" s="23"/>
      <c r="BS1" s="23"/>
    </row>
    <row r="2" spans="1:71" s="14" customFormat="1" ht="22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10" t="s">
        <v>33</v>
      </c>
      <c r="AI2" s="11" t="s">
        <v>34</v>
      </c>
      <c r="AJ2" s="11" t="s">
        <v>35</v>
      </c>
      <c r="AK2" s="11" t="s">
        <v>168</v>
      </c>
      <c r="AL2" s="11" t="s">
        <v>169</v>
      </c>
      <c r="AM2" s="11" t="s">
        <v>36</v>
      </c>
      <c r="AN2" s="11" t="s">
        <v>170</v>
      </c>
      <c r="AO2" s="11" t="s">
        <v>37</v>
      </c>
      <c r="AP2" s="11" t="s">
        <v>38</v>
      </c>
      <c r="AQ2" s="11" t="s">
        <v>171</v>
      </c>
      <c r="AR2" s="11" t="s">
        <v>172</v>
      </c>
      <c r="AS2" s="11" t="s">
        <v>141</v>
      </c>
      <c r="AT2" s="11" t="s">
        <v>142</v>
      </c>
      <c r="AU2" s="11" t="s">
        <v>143</v>
      </c>
      <c r="AV2" s="11" t="s">
        <v>144</v>
      </c>
      <c r="AW2" s="11" t="s">
        <v>173</v>
      </c>
      <c r="AX2" s="11" t="s">
        <v>145</v>
      </c>
      <c r="AY2" s="11" t="s">
        <v>146</v>
      </c>
      <c r="AZ2" s="12" t="s">
        <v>147</v>
      </c>
      <c r="BA2" s="13" t="s">
        <v>148</v>
      </c>
      <c r="BB2" s="12" t="s">
        <v>149</v>
      </c>
      <c r="BC2" s="13" t="s">
        <v>150</v>
      </c>
      <c r="BD2" s="12" t="s">
        <v>151</v>
      </c>
      <c r="BE2" s="12" t="s">
        <v>152</v>
      </c>
      <c r="BF2" s="12" t="s">
        <v>153</v>
      </c>
      <c r="BG2" s="12" t="s">
        <v>154</v>
      </c>
      <c r="BH2" s="13" t="s">
        <v>155</v>
      </c>
      <c r="BJ2" s="15" t="s">
        <v>157</v>
      </c>
      <c r="BK2" s="15" t="s">
        <v>158</v>
      </c>
      <c r="BL2" s="15" t="s">
        <v>174</v>
      </c>
      <c r="BM2" s="15" t="s">
        <v>159</v>
      </c>
      <c r="BP2" s="13"/>
      <c r="BQ2" s="15">
        <v>2020</v>
      </c>
      <c r="BR2" s="15">
        <v>2021</v>
      </c>
      <c r="BS2" s="15">
        <v>2022</v>
      </c>
    </row>
    <row r="3" spans="1:71" x14ac:dyDescent="0.25">
      <c r="A3">
        <v>321484</v>
      </c>
      <c r="B3">
        <v>188181291</v>
      </c>
      <c r="C3" t="s">
        <v>39</v>
      </c>
      <c r="D3">
        <v>2019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 t="s">
        <v>40</v>
      </c>
      <c r="O3">
        <v>0.1</v>
      </c>
      <c r="P3" t="s">
        <v>41</v>
      </c>
      <c r="Q3" t="s">
        <v>42</v>
      </c>
      <c r="R3" t="s">
        <v>42</v>
      </c>
      <c r="S3" s="1">
        <v>43606.391620370399</v>
      </c>
      <c r="T3" t="s">
        <v>43</v>
      </c>
      <c r="U3" t="s">
        <v>44</v>
      </c>
      <c r="V3" t="s">
        <v>45</v>
      </c>
      <c r="W3" s="1">
        <v>42555</v>
      </c>
      <c r="Y3">
        <v>1226212474</v>
      </c>
      <c r="AA3">
        <v>100132685866</v>
      </c>
      <c r="AF3" t="s">
        <v>46</v>
      </c>
      <c r="AG3" t="s">
        <v>47</v>
      </c>
      <c r="AH3">
        <v>0</v>
      </c>
      <c r="AI3" t="s">
        <v>48</v>
      </c>
      <c r="AJ3">
        <v>478.17910000000001</v>
      </c>
      <c r="AK3">
        <v>0</v>
      </c>
      <c r="AL3">
        <v>0.1</v>
      </c>
      <c r="AM3">
        <v>2002</v>
      </c>
      <c r="AN3" t="s">
        <v>49</v>
      </c>
      <c r="AO3" t="s">
        <v>50</v>
      </c>
      <c r="AP3" t="s">
        <v>51</v>
      </c>
      <c r="AR3">
        <f>AK3</f>
        <v>0</v>
      </c>
      <c r="AS3">
        <f>AJ3</f>
        <v>478.17910000000001</v>
      </c>
      <c r="AT3" s="2">
        <f>IF(AP3="Квартира",20,IF(AP3="Комната",10,IF(AP3="Часть жилого дома",20,IF(AP3="Жилой дом",50,0))))</f>
        <v>0</v>
      </c>
      <c r="AU3" s="2">
        <f>IF(AS3-(AR3*AT3)&gt;0,AS3-(AR3*AT3),"вычет превышает налог")</f>
        <v>478.17910000000001</v>
      </c>
      <c r="AV3" s="3">
        <f t="shared" ref="AV3:AV39" si="0">IF(OR(AND(AQ3="Список",AP3="Прочие объекты"),AS3&gt;300000000),2%,IF(VLOOKUP(AP3,$BJ$3:$BM$10,3,FALSE)=0,VLOOKUP(AP3,$BJ$3:$BM$10,2,FALSE),IF(AU3&gt;=VLOOKUP(AP3,$BJ$3:$BM$10,3,FALSE),VLOOKUP(AP3,$BJ$3:$BM$10,4,FALSE),VLOOKUP(AP3,$BJ$3:$BM$10,2,FALSE))))</f>
        <v>5.0000000000000001E-3</v>
      </c>
      <c r="AW3" s="2">
        <f>IF(AU3="вычет превышает налог",0,AU3*AV3*L3)</f>
        <v>2.3908955000000001</v>
      </c>
      <c r="AX3" s="2">
        <f t="shared" ref="AX3:AX39" si="1">N3</f>
        <v>0</v>
      </c>
      <c r="AY3" s="2">
        <f t="shared" ref="AY3:AY39" si="2">IF(H3&gt;0,"льгота",F3)</f>
        <v>0</v>
      </c>
      <c r="AZ3" s="2">
        <f>IF(AQ3="Список",AW3,IF($AW3&gt;$AY3,($AW3-$AY3)*0.2+$AY3,$AW3))</f>
        <v>0.47817910000000002</v>
      </c>
      <c r="BA3" s="2">
        <f>IF($H3&gt;0,"льгота",IF(AU3="вычет превышает налог","вычет превышает налог",AZ3))</f>
        <v>0.47817910000000002</v>
      </c>
      <c r="BB3" s="2">
        <f>IF(AQ3="Список",AW3,IF($AW3&gt;$AY3,($AW3-$AY3)*0.4+$AY3,$AW3))</f>
        <v>0.95635820000000005</v>
      </c>
      <c r="BC3" s="2">
        <f>IF($H3&gt;0,"льгота",IF(AU3="вычет превышает налог","вычет превышает налог",BB3))</f>
        <v>0.95635820000000005</v>
      </c>
      <c r="BD3" s="2">
        <f>IF(AQ3="Список",AW3,IF($AW3&gt;$AY3,($AW3-$AY3)*0.6+$AY3,$AW3))</f>
        <v>1.4345372999999999</v>
      </c>
      <c r="BE3" s="2">
        <f>IF($H3&gt;0,"льгота",IF(AU3="вычет превышает налог","вычет превышает налог",BD3))</f>
        <v>1.4345372999999999</v>
      </c>
      <c r="BF3" s="2">
        <f t="shared" ref="BF3:BF39" si="3">IF(BC3="льгота","льгота",IF(BC3="вычет превышает налог","вычет превышает налог",BE3/BC3))</f>
        <v>1.4999999999999998</v>
      </c>
      <c r="BG3" s="2">
        <v>1.1000000000000001</v>
      </c>
      <c r="BH3" s="2">
        <f t="shared" ref="BH3:BH39" si="4">IF(H3&gt;0,"льгота",IF(AU3="вычет превышает налог","вычет превышает налог",(IF(AND(AR3="Список",OR(AQ3="Гараж",AQ3="Машино-место")),IF(BF3&gt;$BG$3,BC3*$BG$3,BE3),IF(AR3="Список",BE3,IF(BF3&gt;$BG$3,BC3*$BG$3,BE3))))))</f>
        <v>1.0519940200000002</v>
      </c>
      <c r="BJ3" s="5" t="s">
        <v>160</v>
      </c>
      <c r="BK3" s="16">
        <v>1E-3</v>
      </c>
      <c r="BL3" s="17">
        <v>0</v>
      </c>
      <c r="BM3" s="16"/>
      <c r="BP3" s="19" t="s">
        <v>165</v>
      </c>
      <c r="BQ3" s="20"/>
      <c r="BR3" s="20"/>
      <c r="BS3" s="21"/>
    </row>
    <row r="4" spans="1:71" ht="30" x14ac:dyDescent="0.25">
      <c r="A4">
        <v>380366</v>
      </c>
      <c r="B4">
        <v>12799233</v>
      </c>
      <c r="C4" t="s">
        <v>39</v>
      </c>
      <c r="D4">
        <v>2019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 t="s">
        <v>52</v>
      </c>
      <c r="O4">
        <v>30</v>
      </c>
      <c r="P4" t="s">
        <v>53</v>
      </c>
      <c r="Q4" t="s">
        <v>54</v>
      </c>
      <c r="R4" t="s">
        <v>55</v>
      </c>
      <c r="S4" s="1">
        <v>43606.390925925902</v>
      </c>
      <c r="T4" t="s">
        <v>43</v>
      </c>
      <c r="U4" t="s">
        <v>44</v>
      </c>
      <c r="V4" t="s">
        <v>56</v>
      </c>
      <c r="W4" s="1">
        <v>41474</v>
      </c>
      <c r="Y4">
        <v>1226179582</v>
      </c>
      <c r="AA4">
        <v>100054549415</v>
      </c>
      <c r="AF4" t="s">
        <v>57</v>
      </c>
      <c r="AG4" t="s">
        <v>58</v>
      </c>
      <c r="AH4">
        <v>0</v>
      </c>
      <c r="AI4" t="s">
        <v>59</v>
      </c>
      <c r="AJ4">
        <v>77437.535000000003</v>
      </c>
      <c r="AM4">
        <v>3001</v>
      </c>
      <c r="AN4" t="s">
        <v>60</v>
      </c>
      <c r="AP4" t="s">
        <v>51</v>
      </c>
      <c r="AR4">
        <f t="shared" ref="AR4:AR39" si="5">AK4</f>
        <v>0</v>
      </c>
      <c r="AS4">
        <f t="shared" ref="AS4:AS39" si="6">AJ4</f>
        <v>77437.535000000003</v>
      </c>
      <c r="AT4" s="2">
        <f t="shared" ref="AT4:AT39" si="7">IF(AP4="Квартира",20,IF(AP4="Комната",10,IF(AP4="Часть жилого дома",20,IF(AP4="Жилой дом",50,0))))</f>
        <v>0</v>
      </c>
      <c r="AU4" s="2">
        <f t="shared" ref="AU4:AU39" si="8">IF(AS4-(AR4*AT4)&gt;0,AS4-(AR4*AT4),"вычет превышает налог")</f>
        <v>77437.535000000003</v>
      </c>
      <c r="AV4" s="3">
        <f t="shared" si="0"/>
        <v>5.0000000000000001E-3</v>
      </c>
      <c r="AW4" s="2">
        <f t="shared" ref="AW4:AW39" si="9">IF(AU4="вычет превышает налог",0,AU4*AV4*L4)</f>
        <v>387.18767500000001</v>
      </c>
      <c r="AX4" s="2">
        <f t="shared" si="1"/>
        <v>0</v>
      </c>
      <c r="AY4" s="2">
        <f t="shared" si="2"/>
        <v>0</v>
      </c>
      <c r="AZ4" s="2">
        <f t="shared" ref="AZ4:AZ39" si="10">IF(AQ4="Список",AW4,IF($AW4&gt;$AY4,($AW4-$AY4)*0.2+$AY4,$AW4))</f>
        <v>77.437535000000011</v>
      </c>
      <c r="BA4" s="2">
        <f t="shared" ref="BA4:BA39" si="11">IF($H4&gt;0,"льгота",IF(AU4="вычет превышает налог","вычет превышает налог",AZ4))</f>
        <v>77.437535000000011</v>
      </c>
      <c r="BB4" s="2">
        <f t="shared" ref="BB4:BB39" si="12">IF(AQ4="Список",AW4,IF($AW4&gt;$AY4,($AW4-$AY4)*0.4+$AY4,$AW4))</f>
        <v>154.87507000000002</v>
      </c>
      <c r="BC4" s="2">
        <f t="shared" ref="BC4:BC39" si="13">IF($H4&gt;0,"льгота",IF(AU4="вычет превышает налог","вычет превышает налог",BB4))</f>
        <v>154.87507000000002</v>
      </c>
      <c r="BD4" s="2">
        <f t="shared" ref="BD4:BD39" si="14">IF(AQ4="Список",AW4,IF($AW4&gt;$AY4,($AW4-$AY4)*0.6+$AY4,$AW4))</f>
        <v>232.31260499999999</v>
      </c>
      <c r="BE4" s="2">
        <f t="shared" ref="BE4:BE39" si="15">IF($H4&gt;0,"льгота",IF(AU4="вычет превышает налог","вычет превышает налог",BD4))</f>
        <v>232.31260499999999</v>
      </c>
      <c r="BF4" s="2">
        <f t="shared" si="3"/>
        <v>1.4999999999999998</v>
      </c>
      <c r="BG4" s="2"/>
      <c r="BH4" s="2">
        <f t="shared" si="4"/>
        <v>170.36257700000004</v>
      </c>
      <c r="BJ4" s="5" t="s">
        <v>161</v>
      </c>
      <c r="BK4" s="16">
        <v>1E-3</v>
      </c>
      <c r="BL4" s="17">
        <v>0</v>
      </c>
      <c r="BM4" s="17"/>
      <c r="BP4" s="5" t="s">
        <v>166</v>
      </c>
      <c r="BQ4" s="6">
        <f>SUMIF(AX:AX,"&gt;0")</f>
        <v>982091</v>
      </c>
      <c r="BR4" s="7"/>
      <c r="BS4" s="7"/>
    </row>
    <row r="5" spans="1:71" ht="30" x14ac:dyDescent="0.25">
      <c r="A5">
        <v>321427</v>
      </c>
      <c r="B5">
        <v>188195354</v>
      </c>
      <c r="C5" t="s">
        <v>39</v>
      </c>
      <c r="D5">
        <v>2019</v>
      </c>
      <c r="E5">
        <v>0.7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 t="s">
        <v>61</v>
      </c>
      <c r="O5">
        <v>377</v>
      </c>
      <c r="P5" t="s">
        <v>53</v>
      </c>
      <c r="Q5" t="s">
        <v>54</v>
      </c>
      <c r="R5" t="s">
        <v>62</v>
      </c>
      <c r="S5" s="1">
        <v>43606.3894097222</v>
      </c>
      <c r="T5" t="s">
        <v>63</v>
      </c>
      <c r="U5" t="s">
        <v>44</v>
      </c>
      <c r="V5" t="s">
        <v>64</v>
      </c>
      <c r="W5" s="1">
        <v>42041</v>
      </c>
      <c r="Y5">
        <v>1226107884</v>
      </c>
      <c r="AA5">
        <v>100159100916</v>
      </c>
      <c r="AD5" t="s">
        <v>65</v>
      </c>
      <c r="AF5" t="s">
        <v>46</v>
      </c>
      <c r="AG5" t="s">
        <v>47</v>
      </c>
      <c r="AH5">
        <v>0</v>
      </c>
      <c r="AI5" t="s">
        <v>48</v>
      </c>
      <c r="AJ5">
        <v>3383497.2777</v>
      </c>
      <c r="AK5">
        <v>0</v>
      </c>
      <c r="AL5">
        <v>552.4</v>
      </c>
      <c r="AM5">
        <v>2003</v>
      </c>
      <c r="AN5" t="s">
        <v>66</v>
      </c>
      <c r="AO5" t="s">
        <v>67</v>
      </c>
      <c r="AP5" t="s">
        <v>51</v>
      </c>
      <c r="AR5">
        <f t="shared" si="5"/>
        <v>0</v>
      </c>
      <c r="AS5">
        <f t="shared" si="6"/>
        <v>3383497.2777</v>
      </c>
      <c r="AT5" s="2">
        <f t="shared" si="7"/>
        <v>0</v>
      </c>
      <c r="AU5" s="2">
        <f t="shared" si="8"/>
        <v>3383497.2777</v>
      </c>
      <c r="AV5" s="3">
        <f t="shared" si="0"/>
        <v>5.0000000000000001E-3</v>
      </c>
      <c r="AW5" s="2">
        <f t="shared" si="9"/>
        <v>16917.486388500001</v>
      </c>
      <c r="AX5" s="2">
        <f t="shared" si="1"/>
        <v>0</v>
      </c>
      <c r="AY5" s="2">
        <f t="shared" si="2"/>
        <v>0</v>
      </c>
      <c r="AZ5" s="2">
        <f t="shared" si="10"/>
        <v>3383.4972777000003</v>
      </c>
      <c r="BA5" s="2">
        <f t="shared" si="11"/>
        <v>3383.4972777000003</v>
      </c>
      <c r="BB5" s="2">
        <f t="shared" si="12"/>
        <v>6766.9945554000005</v>
      </c>
      <c r="BC5" s="2">
        <f t="shared" si="13"/>
        <v>6766.9945554000005</v>
      </c>
      <c r="BD5" s="2">
        <f t="shared" si="14"/>
        <v>10150.491833100001</v>
      </c>
      <c r="BE5" s="2">
        <f t="shared" si="15"/>
        <v>10150.491833100001</v>
      </c>
      <c r="BF5" s="2">
        <f t="shared" si="3"/>
        <v>1.5</v>
      </c>
      <c r="BG5" s="2"/>
      <c r="BH5" s="2">
        <f t="shared" si="4"/>
        <v>7443.6940109400011</v>
      </c>
      <c r="BJ5" s="5" t="s">
        <v>162</v>
      </c>
      <c r="BK5" s="16">
        <v>1E-3</v>
      </c>
      <c r="BL5" s="17">
        <v>0</v>
      </c>
      <c r="BM5" s="16"/>
      <c r="BP5" s="5" t="s">
        <v>141</v>
      </c>
      <c r="BQ5" s="6">
        <f>SUMIF(AS:AS,"&gt;0")</f>
        <v>18844568.825100005</v>
      </c>
      <c r="BR5" s="6"/>
      <c r="BS5" s="6"/>
    </row>
    <row r="6" spans="1:71" x14ac:dyDescent="0.25">
      <c r="A6">
        <v>445095</v>
      </c>
      <c r="B6">
        <v>191370514</v>
      </c>
      <c r="C6" t="s">
        <v>39</v>
      </c>
      <c r="D6">
        <v>2019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 t="s">
        <v>68</v>
      </c>
      <c r="O6">
        <v>108</v>
      </c>
      <c r="P6" t="s">
        <v>53</v>
      </c>
      <c r="Q6" t="s">
        <v>54</v>
      </c>
      <c r="R6" t="s">
        <v>62</v>
      </c>
      <c r="S6" s="1">
        <v>43606.397708333301</v>
      </c>
      <c r="T6" t="s">
        <v>43</v>
      </c>
      <c r="U6" t="s">
        <v>44</v>
      </c>
      <c r="V6" t="s">
        <v>69</v>
      </c>
      <c r="W6" s="1">
        <v>43047</v>
      </c>
      <c r="Y6">
        <v>1226496379</v>
      </c>
      <c r="AA6">
        <v>100070058981</v>
      </c>
      <c r="AF6" t="s">
        <v>57</v>
      </c>
      <c r="AG6" t="s">
        <v>70</v>
      </c>
      <c r="AH6">
        <v>0</v>
      </c>
      <c r="AI6" t="s">
        <v>59</v>
      </c>
      <c r="AJ6">
        <v>430449.24530000001</v>
      </c>
      <c r="AM6">
        <v>3001</v>
      </c>
      <c r="AN6" t="s">
        <v>71</v>
      </c>
      <c r="AO6" t="s">
        <v>72</v>
      </c>
      <c r="AP6" t="s">
        <v>73</v>
      </c>
      <c r="AR6">
        <f t="shared" si="5"/>
        <v>0</v>
      </c>
      <c r="AS6">
        <f t="shared" si="6"/>
        <v>430449.24530000001</v>
      </c>
      <c r="AT6" s="2">
        <f t="shared" si="7"/>
        <v>0</v>
      </c>
      <c r="AU6" s="2">
        <f t="shared" si="8"/>
        <v>430449.24530000001</v>
      </c>
      <c r="AV6" s="3">
        <f t="shared" si="0"/>
        <v>1E-3</v>
      </c>
      <c r="AW6" s="2">
        <f t="shared" si="9"/>
        <v>430.44924530000003</v>
      </c>
      <c r="AX6" s="2">
        <f t="shared" si="1"/>
        <v>0</v>
      </c>
      <c r="AY6" s="2">
        <f t="shared" si="2"/>
        <v>0</v>
      </c>
      <c r="AZ6" s="2">
        <f t="shared" si="10"/>
        <v>86.089849060000006</v>
      </c>
      <c r="BA6" s="2">
        <f t="shared" si="11"/>
        <v>86.089849060000006</v>
      </c>
      <c r="BB6" s="2">
        <f t="shared" si="12"/>
        <v>172.17969812000001</v>
      </c>
      <c r="BC6" s="2">
        <f t="shared" si="13"/>
        <v>172.17969812000001</v>
      </c>
      <c r="BD6" s="2">
        <f t="shared" si="14"/>
        <v>258.26954718000002</v>
      </c>
      <c r="BE6" s="2">
        <f t="shared" si="15"/>
        <v>258.26954718000002</v>
      </c>
      <c r="BF6" s="2">
        <f t="shared" si="3"/>
        <v>1.5</v>
      </c>
      <c r="BG6" s="2"/>
      <c r="BH6" s="2">
        <f t="shared" si="4"/>
        <v>189.39766793200002</v>
      </c>
      <c r="BJ6" s="5" t="s">
        <v>163</v>
      </c>
      <c r="BK6" s="16">
        <v>1E-3</v>
      </c>
      <c r="BL6" s="17">
        <v>0</v>
      </c>
      <c r="BM6" s="17"/>
      <c r="BP6" s="19" t="s">
        <v>167</v>
      </c>
      <c r="BQ6" s="20"/>
      <c r="BR6" s="20"/>
      <c r="BS6" s="21"/>
    </row>
    <row r="7" spans="1:71" ht="30" x14ac:dyDescent="0.25">
      <c r="A7">
        <v>398407</v>
      </c>
      <c r="B7">
        <v>127126565</v>
      </c>
      <c r="C7" t="s">
        <v>39</v>
      </c>
      <c r="D7">
        <v>2019</v>
      </c>
      <c r="E7">
        <v>0.7</v>
      </c>
      <c r="F7">
        <v>287</v>
      </c>
      <c r="G7">
        <v>280</v>
      </c>
      <c r="H7">
        <v>0</v>
      </c>
      <c r="I7">
        <v>39945.53</v>
      </c>
      <c r="J7">
        <v>0</v>
      </c>
      <c r="K7">
        <v>0</v>
      </c>
      <c r="L7">
        <v>1</v>
      </c>
      <c r="M7" t="s">
        <v>74</v>
      </c>
      <c r="N7">
        <v>26972</v>
      </c>
      <c r="O7">
        <v>23.5</v>
      </c>
      <c r="P7" t="s">
        <v>41</v>
      </c>
      <c r="Q7" t="s">
        <v>42</v>
      </c>
      <c r="R7" t="s">
        <v>42</v>
      </c>
      <c r="S7" s="1">
        <v>43606.392280092601</v>
      </c>
      <c r="T7" t="s">
        <v>43</v>
      </c>
      <c r="U7" t="s">
        <v>44</v>
      </c>
      <c r="V7" t="s">
        <v>75</v>
      </c>
      <c r="W7" s="1">
        <v>40876</v>
      </c>
      <c r="Y7">
        <v>1226243310</v>
      </c>
      <c r="AA7">
        <v>100083616062</v>
      </c>
      <c r="AF7" t="s">
        <v>46</v>
      </c>
      <c r="AG7" t="s">
        <v>47</v>
      </c>
      <c r="AH7">
        <v>0</v>
      </c>
      <c r="AI7" t="s">
        <v>48</v>
      </c>
      <c r="AJ7">
        <v>37253.555999999997</v>
      </c>
      <c r="AK7">
        <v>0</v>
      </c>
      <c r="AL7">
        <v>23.5</v>
      </c>
      <c r="AM7">
        <v>2002</v>
      </c>
      <c r="AN7" t="s">
        <v>76</v>
      </c>
      <c r="AO7" t="s">
        <v>77</v>
      </c>
      <c r="AP7" t="s">
        <v>51</v>
      </c>
      <c r="AR7">
        <f t="shared" si="5"/>
        <v>0</v>
      </c>
      <c r="AS7">
        <f t="shared" si="6"/>
        <v>37253.555999999997</v>
      </c>
      <c r="AT7" s="2">
        <f t="shared" si="7"/>
        <v>0</v>
      </c>
      <c r="AU7" s="2">
        <f t="shared" si="8"/>
        <v>37253.555999999997</v>
      </c>
      <c r="AV7" s="3">
        <f t="shared" si="0"/>
        <v>5.0000000000000001E-3</v>
      </c>
      <c r="AW7" s="2">
        <f t="shared" si="9"/>
        <v>186.26777999999999</v>
      </c>
      <c r="AX7" s="2">
        <f t="shared" si="1"/>
        <v>26972</v>
      </c>
      <c r="AY7" s="2">
        <f t="shared" si="2"/>
        <v>287</v>
      </c>
      <c r="AZ7" s="2">
        <f t="shared" si="10"/>
        <v>186.26777999999999</v>
      </c>
      <c r="BA7" s="2">
        <f t="shared" si="11"/>
        <v>186.26777999999999</v>
      </c>
      <c r="BB7" s="2">
        <f t="shared" si="12"/>
        <v>186.26777999999999</v>
      </c>
      <c r="BC7" s="2">
        <f t="shared" si="13"/>
        <v>186.26777999999999</v>
      </c>
      <c r="BD7" s="2">
        <f t="shared" si="14"/>
        <v>186.26777999999999</v>
      </c>
      <c r="BE7" s="2">
        <f t="shared" si="15"/>
        <v>186.26777999999999</v>
      </c>
      <c r="BF7" s="2">
        <f t="shared" si="3"/>
        <v>1</v>
      </c>
      <c r="BG7" s="2"/>
      <c r="BH7" s="2">
        <f t="shared" si="4"/>
        <v>186.26777999999999</v>
      </c>
      <c r="BJ7" s="5" t="s">
        <v>72</v>
      </c>
      <c r="BK7" s="16">
        <v>1E-3</v>
      </c>
      <c r="BL7" s="17">
        <v>0</v>
      </c>
      <c r="BM7" s="16"/>
      <c r="BP7" s="5" t="s">
        <v>166</v>
      </c>
      <c r="BQ7" s="8">
        <f>SUMIF(AY:AY,"&gt;0")</f>
        <v>6646</v>
      </c>
      <c r="BR7" s="6"/>
      <c r="BS7" s="6"/>
    </row>
    <row r="8" spans="1:71" ht="30" x14ac:dyDescent="0.25">
      <c r="A8">
        <v>398180</v>
      </c>
      <c r="B8">
        <v>127126587</v>
      </c>
      <c r="C8" t="s">
        <v>39</v>
      </c>
      <c r="D8">
        <v>2019</v>
      </c>
      <c r="E8">
        <v>0.7</v>
      </c>
      <c r="F8">
        <v>441</v>
      </c>
      <c r="G8">
        <v>430</v>
      </c>
      <c r="H8">
        <v>0</v>
      </c>
      <c r="I8">
        <v>61455.58</v>
      </c>
      <c r="J8">
        <v>0</v>
      </c>
      <c r="K8">
        <v>0</v>
      </c>
      <c r="L8">
        <v>1</v>
      </c>
      <c r="M8" t="s">
        <v>78</v>
      </c>
      <c r="N8">
        <v>41496</v>
      </c>
      <c r="O8">
        <v>0</v>
      </c>
      <c r="P8" t="s">
        <v>41</v>
      </c>
      <c r="Q8" t="s">
        <v>42</v>
      </c>
      <c r="R8" t="s">
        <v>42</v>
      </c>
      <c r="S8" s="1">
        <v>43606.392280092601</v>
      </c>
      <c r="T8" t="s">
        <v>43</v>
      </c>
      <c r="U8" t="s">
        <v>44</v>
      </c>
      <c r="V8" t="s">
        <v>79</v>
      </c>
      <c r="W8" s="1">
        <v>40876</v>
      </c>
      <c r="Y8">
        <v>1226243310</v>
      </c>
      <c r="AA8">
        <v>100083616062</v>
      </c>
      <c r="AF8" t="s">
        <v>46</v>
      </c>
      <c r="AG8" t="s">
        <v>47</v>
      </c>
      <c r="AH8">
        <v>0</v>
      </c>
      <c r="AI8" t="s">
        <v>48</v>
      </c>
      <c r="AJ8">
        <v>286907.46600000001</v>
      </c>
      <c r="AK8">
        <v>0</v>
      </c>
      <c r="AL8">
        <v>60</v>
      </c>
      <c r="AM8">
        <v>2002</v>
      </c>
      <c r="AN8" t="s">
        <v>49</v>
      </c>
      <c r="AO8" t="s">
        <v>80</v>
      </c>
      <c r="AP8" t="s">
        <v>51</v>
      </c>
      <c r="AR8">
        <f t="shared" si="5"/>
        <v>0</v>
      </c>
      <c r="AS8">
        <f t="shared" si="6"/>
        <v>286907.46600000001</v>
      </c>
      <c r="AT8" s="2">
        <f t="shared" si="7"/>
        <v>0</v>
      </c>
      <c r="AU8" s="2">
        <f t="shared" si="8"/>
        <v>286907.46600000001</v>
      </c>
      <c r="AV8" s="3">
        <f t="shared" si="0"/>
        <v>5.0000000000000001E-3</v>
      </c>
      <c r="AW8" s="2">
        <f t="shared" si="9"/>
        <v>1434.5373300000001</v>
      </c>
      <c r="AX8" s="2">
        <f t="shared" si="1"/>
        <v>41496</v>
      </c>
      <c r="AY8" s="2">
        <f t="shared" si="2"/>
        <v>441</v>
      </c>
      <c r="AZ8" s="2">
        <f t="shared" si="10"/>
        <v>639.70746600000007</v>
      </c>
      <c r="BA8" s="2">
        <f t="shared" si="11"/>
        <v>639.70746600000007</v>
      </c>
      <c r="BB8" s="2">
        <f t="shared" si="12"/>
        <v>838.41493200000014</v>
      </c>
      <c r="BC8" s="2">
        <f t="shared" si="13"/>
        <v>838.41493200000014</v>
      </c>
      <c r="BD8" s="2">
        <f t="shared" si="14"/>
        <v>1037.122398</v>
      </c>
      <c r="BE8" s="2">
        <f t="shared" si="15"/>
        <v>1037.122398</v>
      </c>
      <c r="BF8" s="2">
        <f t="shared" si="3"/>
        <v>1.237003729795213</v>
      </c>
      <c r="BG8" s="2"/>
      <c r="BH8" s="2">
        <f t="shared" si="4"/>
        <v>922.25642520000019</v>
      </c>
      <c r="BJ8" s="5" t="s">
        <v>73</v>
      </c>
      <c r="BK8" s="16">
        <v>1E-3</v>
      </c>
      <c r="BL8" s="17">
        <v>0</v>
      </c>
      <c r="BM8" s="17"/>
      <c r="BP8" s="5" t="s">
        <v>141</v>
      </c>
      <c r="BQ8" s="6">
        <f>SUMIF(BA:BA,"&gt;0")</f>
        <v>9157.3567841807526</v>
      </c>
      <c r="BR8" s="6">
        <f>SUMIF(BC:BC,"&gt;0")</f>
        <v>15493.485741261502</v>
      </c>
      <c r="BS8" s="6">
        <f>SUMIF(BH:BH,"&gt;0")</f>
        <v>16848.629667013662</v>
      </c>
    </row>
    <row r="9" spans="1:71" x14ac:dyDescent="0.25">
      <c r="A9">
        <v>321474</v>
      </c>
      <c r="B9">
        <v>188186224</v>
      </c>
      <c r="C9" t="s">
        <v>39</v>
      </c>
      <c r="D9">
        <v>2019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0.33333000000000002</v>
      </c>
      <c r="M9" t="s">
        <v>81</v>
      </c>
      <c r="O9">
        <v>80</v>
      </c>
      <c r="P9" t="s">
        <v>41</v>
      </c>
      <c r="Q9" t="s">
        <v>42</v>
      </c>
      <c r="R9" t="s">
        <v>42</v>
      </c>
      <c r="S9" s="1">
        <v>43606.392615740697</v>
      </c>
      <c r="T9" t="s">
        <v>43</v>
      </c>
      <c r="U9" t="s">
        <v>44</v>
      </c>
      <c r="V9" t="s">
        <v>82</v>
      </c>
      <c r="W9" s="1">
        <v>41906</v>
      </c>
      <c r="Y9">
        <v>1226258562</v>
      </c>
      <c r="AA9">
        <v>100158662665</v>
      </c>
      <c r="AF9" t="s">
        <v>57</v>
      </c>
      <c r="AG9" t="s">
        <v>70</v>
      </c>
      <c r="AH9">
        <v>0</v>
      </c>
      <c r="AI9" t="s">
        <v>59</v>
      </c>
      <c r="AJ9">
        <v>215224.6226</v>
      </c>
      <c r="AM9">
        <v>3001</v>
      </c>
      <c r="AN9" t="s">
        <v>71</v>
      </c>
      <c r="AP9" t="s">
        <v>73</v>
      </c>
      <c r="AR9">
        <f t="shared" si="5"/>
        <v>0</v>
      </c>
      <c r="AS9">
        <f t="shared" si="6"/>
        <v>215224.6226</v>
      </c>
      <c r="AT9" s="2">
        <f t="shared" si="7"/>
        <v>0</v>
      </c>
      <c r="AU9" s="2">
        <f t="shared" si="8"/>
        <v>215224.6226</v>
      </c>
      <c r="AV9" s="3">
        <f t="shared" si="0"/>
        <v>1E-3</v>
      </c>
      <c r="AW9" s="2">
        <f t="shared" si="9"/>
        <v>71.740823451258009</v>
      </c>
      <c r="AX9" s="2">
        <f t="shared" si="1"/>
        <v>0</v>
      </c>
      <c r="AY9" s="2">
        <f t="shared" si="2"/>
        <v>0</v>
      </c>
      <c r="AZ9" s="2">
        <f t="shared" si="10"/>
        <v>14.348164690251602</v>
      </c>
      <c r="BA9" s="2">
        <f t="shared" si="11"/>
        <v>14.348164690251602</v>
      </c>
      <c r="BB9" s="2">
        <f t="shared" si="12"/>
        <v>28.696329380503204</v>
      </c>
      <c r="BC9" s="2">
        <f t="shared" si="13"/>
        <v>28.696329380503204</v>
      </c>
      <c r="BD9" s="2">
        <f t="shared" si="14"/>
        <v>43.044494070754801</v>
      </c>
      <c r="BE9" s="2">
        <f t="shared" si="15"/>
        <v>43.044494070754801</v>
      </c>
      <c r="BF9" s="2">
        <f t="shared" si="3"/>
        <v>1.4999999999999998</v>
      </c>
      <c r="BG9" s="2"/>
      <c r="BH9" s="2">
        <f t="shared" si="4"/>
        <v>31.565962318553527</v>
      </c>
      <c r="BJ9" s="5" t="s">
        <v>164</v>
      </c>
      <c r="BK9" s="16">
        <v>1E-3</v>
      </c>
      <c r="BL9" s="17">
        <v>0</v>
      </c>
      <c r="BM9" s="17"/>
    </row>
    <row r="10" spans="1:71" x14ac:dyDescent="0.25">
      <c r="A10">
        <v>321479</v>
      </c>
      <c r="B10">
        <v>188186224</v>
      </c>
      <c r="C10" t="s">
        <v>39</v>
      </c>
      <c r="D10">
        <v>2019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0.33333000000000002</v>
      </c>
      <c r="M10" t="s">
        <v>81</v>
      </c>
      <c r="O10">
        <v>80</v>
      </c>
      <c r="P10" t="s">
        <v>41</v>
      </c>
      <c r="Q10" t="s">
        <v>42</v>
      </c>
      <c r="R10" t="s">
        <v>42</v>
      </c>
      <c r="S10" s="1">
        <v>43606.389803240701</v>
      </c>
      <c r="T10" t="s">
        <v>43</v>
      </c>
      <c r="U10" t="s">
        <v>44</v>
      </c>
      <c r="V10" t="s">
        <v>82</v>
      </c>
      <c r="W10" s="1">
        <v>41906</v>
      </c>
      <c r="Y10">
        <v>1226127223</v>
      </c>
      <c r="AA10">
        <v>100096302895</v>
      </c>
      <c r="AF10" t="s">
        <v>57</v>
      </c>
      <c r="AG10" t="s">
        <v>70</v>
      </c>
      <c r="AH10">
        <v>0</v>
      </c>
      <c r="AI10" t="s">
        <v>59</v>
      </c>
      <c r="AJ10">
        <v>215224.6226</v>
      </c>
      <c r="AM10">
        <v>3001</v>
      </c>
      <c r="AN10" t="s">
        <v>71</v>
      </c>
      <c r="AP10" t="s">
        <v>73</v>
      </c>
      <c r="AR10">
        <f t="shared" si="5"/>
        <v>0</v>
      </c>
      <c r="AS10">
        <f t="shared" si="6"/>
        <v>215224.6226</v>
      </c>
      <c r="AT10" s="2">
        <f t="shared" si="7"/>
        <v>0</v>
      </c>
      <c r="AU10" s="2">
        <f t="shared" si="8"/>
        <v>215224.6226</v>
      </c>
      <c r="AV10" s="3">
        <f t="shared" si="0"/>
        <v>1E-3</v>
      </c>
      <c r="AW10" s="2">
        <f t="shared" si="9"/>
        <v>71.740823451258009</v>
      </c>
      <c r="AX10" s="2">
        <f t="shared" si="1"/>
        <v>0</v>
      </c>
      <c r="AY10" s="2">
        <f t="shared" si="2"/>
        <v>0</v>
      </c>
      <c r="AZ10" s="2">
        <f t="shared" si="10"/>
        <v>14.348164690251602</v>
      </c>
      <c r="BA10" s="2">
        <f t="shared" si="11"/>
        <v>14.348164690251602</v>
      </c>
      <c r="BB10" s="2">
        <f t="shared" si="12"/>
        <v>28.696329380503204</v>
      </c>
      <c r="BC10" s="2">
        <f t="shared" si="13"/>
        <v>28.696329380503204</v>
      </c>
      <c r="BD10" s="2">
        <f t="shared" si="14"/>
        <v>43.044494070754801</v>
      </c>
      <c r="BE10" s="2">
        <f t="shared" si="15"/>
        <v>43.044494070754801</v>
      </c>
      <c r="BF10" s="2">
        <f t="shared" si="3"/>
        <v>1.4999999999999998</v>
      </c>
      <c r="BG10" s="2"/>
      <c r="BH10" s="2">
        <f t="shared" si="4"/>
        <v>31.565962318553527</v>
      </c>
      <c r="BJ10" s="5" t="s">
        <v>51</v>
      </c>
      <c r="BK10" s="16">
        <v>5.0000000000000001E-3</v>
      </c>
      <c r="BL10" s="17">
        <v>0</v>
      </c>
      <c r="BM10" s="18"/>
    </row>
    <row r="11" spans="1:71" x14ac:dyDescent="0.25">
      <c r="A11">
        <v>321480</v>
      </c>
      <c r="B11">
        <v>188186224</v>
      </c>
      <c r="C11" t="s">
        <v>39</v>
      </c>
      <c r="D11">
        <v>2019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0.33333000000000002</v>
      </c>
      <c r="M11" t="s">
        <v>81</v>
      </c>
      <c r="O11">
        <v>80</v>
      </c>
      <c r="P11" t="s">
        <v>41</v>
      </c>
      <c r="Q11" t="s">
        <v>42</v>
      </c>
      <c r="R11" t="s">
        <v>42</v>
      </c>
      <c r="S11" s="1">
        <v>43606.387222222198</v>
      </c>
      <c r="T11" t="s">
        <v>43</v>
      </c>
      <c r="U11" t="s">
        <v>44</v>
      </c>
      <c r="V11" t="s">
        <v>82</v>
      </c>
      <c r="W11" s="1">
        <v>41906</v>
      </c>
      <c r="Y11">
        <v>1226008273</v>
      </c>
      <c r="AA11">
        <v>100145402278</v>
      </c>
      <c r="AF11" t="s">
        <v>57</v>
      </c>
      <c r="AG11" t="s">
        <v>70</v>
      </c>
      <c r="AH11">
        <v>0</v>
      </c>
      <c r="AI11" t="s">
        <v>59</v>
      </c>
      <c r="AJ11">
        <v>215224.6226</v>
      </c>
      <c r="AM11">
        <v>3001</v>
      </c>
      <c r="AN11" t="s">
        <v>71</v>
      </c>
      <c r="AP11" t="s">
        <v>73</v>
      </c>
      <c r="AR11">
        <f t="shared" si="5"/>
        <v>0</v>
      </c>
      <c r="AS11">
        <f t="shared" si="6"/>
        <v>215224.6226</v>
      </c>
      <c r="AT11" s="2">
        <f t="shared" si="7"/>
        <v>0</v>
      </c>
      <c r="AU11" s="2">
        <f t="shared" si="8"/>
        <v>215224.6226</v>
      </c>
      <c r="AV11" s="3">
        <f t="shared" si="0"/>
        <v>1E-3</v>
      </c>
      <c r="AW11" s="2">
        <f t="shared" si="9"/>
        <v>71.740823451258009</v>
      </c>
      <c r="AX11" s="2">
        <f t="shared" si="1"/>
        <v>0</v>
      </c>
      <c r="AY11" s="2">
        <f t="shared" si="2"/>
        <v>0</v>
      </c>
      <c r="AZ11" s="2">
        <f t="shared" si="10"/>
        <v>14.348164690251602</v>
      </c>
      <c r="BA11" s="2">
        <f t="shared" si="11"/>
        <v>14.348164690251602</v>
      </c>
      <c r="BB11" s="2">
        <f t="shared" si="12"/>
        <v>28.696329380503204</v>
      </c>
      <c r="BC11" s="2">
        <f t="shared" si="13"/>
        <v>28.696329380503204</v>
      </c>
      <c r="BD11" s="2">
        <f t="shared" si="14"/>
        <v>43.044494070754801</v>
      </c>
      <c r="BE11" s="2">
        <f t="shared" si="15"/>
        <v>43.044494070754801</v>
      </c>
      <c r="BF11" s="2">
        <f t="shared" si="3"/>
        <v>1.4999999999999998</v>
      </c>
      <c r="BG11" s="2"/>
      <c r="BH11" s="2">
        <f t="shared" si="4"/>
        <v>31.565962318553527</v>
      </c>
    </row>
    <row r="12" spans="1:71" x14ac:dyDescent="0.25">
      <c r="A12">
        <v>321595</v>
      </c>
      <c r="B12">
        <v>188185773</v>
      </c>
      <c r="C12" t="s">
        <v>39</v>
      </c>
      <c r="D12">
        <v>2019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 t="s">
        <v>83</v>
      </c>
      <c r="O12">
        <v>42</v>
      </c>
      <c r="P12" t="s">
        <v>53</v>
      </c>
      <c r="Q12" t="s">
        <v>54</v>
      </c>
      <c r="R12" t="s">
        <v>62</v>
      </c>
      <c r="S12" s="1">
        <v>43606.388611111099</v>
      </c>
      <c r="T12" t="s">
        <v>43</v>
      </c>
      <c r="U12" t="s">
        <v>44</v>
      </c>
      <c r="V12" t="s">
        <v>84</v>
      </c>
      <c r="W12" s="1">
        <v>41985</v>
      </c>
      <c r="Y12">
        <v>1226071389</v>
      </c>
      <c r="AA12">
        <v>100071306485</v>
      </c>
      <c r="AF12" t="s">
        <v>57</v>
      </c>
      <c r="AG12" t="s">
        <v>70</v>
      </c>
      <c r="AH12">
        <v>0</v>
      </c>
      <c r="AI12" t="s">
        <v>59</v>
      </c>
      <c r="AJ12">
        <v>581106.48109999998</v>
      </c>
      <c r="AM12">
        <v>3001</v>
      </c>
      <c r="AN12" t="s">
        <v>71</v>
      </c>
      <c r="AP12" t="s">
        <v>73</v>
      </c>
      <c r="AR12">
        <f t="shared" si="5"/>
        <v>0</v>
      </c>
      <c r="AS12">
        <f t="shared" si="6"/>
        <v>581106.48109999998</v>
      </c>
      <c r="AT12" s="2">
        <f t="shared" si="7"/>
        <v>0</v>
      </c>
      <c r="AU12" s="2">
        <f t="shared" si="8"/>
        <v>581106.48109999998</v>
      </c>
      <c r="AV12" s="3">
        <f t="shared" si="0"/>
        <v>1E-3</v>
      </c>
      <c r="AW12" s="2">
        <f t="shared" si="9"/>
        <v>581.1064811</v>
      </c>
      <c r="AX12" s="2">
        <f t="shared" si="1"/>
        <v>0</v>
      </c>
      <c r="AY12" s="2">
        <f t="shared" si="2"/>
        <v>0</v>
      </c>
      <c r="AZ12" s="2">
        <f t="shared" si="10"/>
        <v>116.22129622</v>
      </c>
      <c r="BA12" s="2">
        <f t="shared" si="11"/>
        <v>116.22129622</v>
      </c>
      <c r="BB12" s="2">
        <f t="shared" si="12"/>
        <v>232.44259244</v>
      </c>
      <c r="BC12" s="2">
        <f t="shared" si="13"/>
        <v>232.44259244</v>
      </c>
      <c r="BD12" s="2">
        <f t="shared" si="14"/>
        <v>348.66388866</v>
      </c>
      <c r="BE12" s="2">
        <f t="shared" si="15"/>
        <v>348.66388866</v>
      </c>
      <c r="BF12" s="2">
        <f t="shared" si="3"/>
        <v>1.5</v>
      </c>
      <c r="BG12" s="2"/>
      <c r="BH12" s="2">
        <f t="shared" si="4"/>
        <v>255.68685168400003</v>
      </c>
    </row>
    <row r="13" spans="1:71" x14ac:dyDescent="0.25">
      <c r="A13">
        <v>321506</v>
      </c>
      <c r="B13">
        <v>188186021</v>
      </c>
      <c r="C13" t="s">
        <v>39</v>
      </c>
      <c r="D13">
        <v>2019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 t="s">
        <v>85</v>
      </c>
      <c r="O13">
        <v>42</v>
      </c>
      <c r="P13" t="s">
        <v>41</v>
      </c>
      <c r="Q13" t="s">
        <v>42</v>
      </c>
      <c r="R13" t="s">
        <v>42</v>
      </c>
      <c r="S13" s="1">
        <v>43606.394722222198</v>
      </c>
      <c r="T13" t="s">
        <v>43</v>
      </c>
      <c r="U13" t="s">
        <v>44</v>
      </c>
      <c r="V13" t="s">
        <v>86</v>
      </c>
      <c r="W13" s="1">
        <v>41985</v>
      </c>
      <c r="Y13">
        <v>1226349617</v>
      </c>
      <c r="AA13">
        <v>100039240290</v>
      </c>
      <c r="AF13" t="s">
        <v>57</v>
      </c>
      <c r="AG13" t="s">
        <v>70</v>
      </c>
      <c r="AH13">
        <v>0</v>
      </c>
      <c r="AI13" t="s">
        <v>59</v>
      </c>
      <c r="AJ13">
        <v>581106.48109999998</v>
      </c>
      <c r="AM13">
        <v>3001</v>
      </c>
      <c r="AN13" t="s">
        <v>71</v>
      </c>
      <c r="AP13" t="s">
        <v>73</v>
      </c>
      <c r="AR13">
        <f t="shared" si="5"/>
        <v>0</v>
      </c>
      <c r="AS13">
        <f t="shared" si="6"/>
        <v>581106.48109999998</v>
      </c>
      <c r="AT13" s="2">
        <f t="shared" si="7"/>
        <v>0</v>
      </c>
      <c r="AU13" s="2">
        <f t="shared" si="8"/>
        <v>581106.48109999998</v>
      </c>
      <c r="AV13" s="3">
        <f t="shared" si="0"/>
        <v>1E-3</v>
      </c>
      <c r="AW13" s="2">
        <f t="shared" si="9"/>
        <v>581.1064811</v>
      </c>
      <c r="AX13" s="2">
        <f t="shared" si="1"/>
        <v>0</v>
      </c>
      <c r="AY13" s="2">
        <f t="shared" si="2"/>
        <v>0</v>
      </c>
      <c r="AZ13" s="2">
        <f t="shared" si="10"/>
        <v>116.22129622</v>
      </c>
      <c r="BA13" s="2">
        <f t="shared" si="11"/>
        <v>116.22129622</v>
      </c>
      <c r="BB13" s="2">
        <f t="shared" si="12"/>
        <v>232.44259244</v>
      </c>
      <c r="BC13" s="2">
        <f t="shared" si="13"/>
        <v>232.44259244</v>
      </c>
      <c r="BD13" s="2">
        <f t="shared" si="14"/>
        <v>348.66388866</v>
      </c>
      <c r="BE13" s="2">
        <f t="shared" si="15"/>
        <v>348.66388866</v>
      </c>
      <c r="BF13" s="2">
        <f t="shared" si="3"/>
        <v>1.5</v>
      </c>
      <c r="BG13" s="2"/>
      <c r="BH13" s="2">
        <f t="shared" si="4"/>
        <v>255.68685168400003</v>
      </c>
      <c r="BL13" s="4"/>
      <c r="BM13" s="4"/>
      <c r="BN13" s="4"/>
      <c r="BO13" s="4"/>
    </row>
    <row r="14" spans="1:71" x14ac:dyDescent="0.25">
      <c r="A14">
        <v>321521</v>
      </c>
      <c r="B14">
        <v>188186203</v>
      </c>
      <c r="C14" t="s">
        <v>39</v>
      </c>
      <c r="D14">
        <v>2019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 t="s">
        <v>87</v>
      </c>
      <c r="O14">
        <v>42</v>
      </c>
      <c r="P14" t="s">
        <v>41</v>
      </c>
      <c r="Q14" t="s">
        <v>42</v>
      </c>
      <c r="R14" t="s">
        <v>42</v>
      </c>
      <c r="S14" s="1">
        <v>43606.387766203698</v>
      </c>
      <c r="T14" t="s">
        <v>43</v>
      </c>
      <c r="U14" t="s">
        <v>44</v>
      </c>
      <c r="V14" t="s">
        <v>88</v>
      </c>
      <c r="W14" s="1">
        <v>41985</v>
      </c>
      <c r="Y14">
        <v>1226033527</v>
      </c>
      <c r="AA14">
        <v>100057888388</v>
      </c>
      <c r="AF14" t="s">
        <v>57</v>
      </c>
      <c r="AG14" t="s">
        <v>70</v>
      </c>
      <c r="AH14">
        <v>0</v>
      </c>
      <c r="AI14" t="s">
        <v>59</v>
      </c>
      <c r="AJ14">
        <v>581106.48109999998</v>
      </c>
      <c r="AM14">
        <v>3001</v>
      </c>
      <c r="AN14" t="s">
        <v>71</v>
      </c>
      <c r="AP14" t="s">
        <v>73</v>
      </c>
      <c r="AR14">
        <f t="shared" si="5"/>
        <v>0</v>
      </c>
      <c r="AS14">
        <f t="shared" si="6"/>
        <v>581106.48109999998</v>
      </c>
      <c r="AT14" s="2">
        <f t="shared" si="7"/>
        <v>0</v>
      </c>
      <c r="AU14" s="2">
        <f t="shared" si="8"/>
        <v>581106.48109999998</v>
      </c>
      <c r="AV14" s="3">
        <f t="shared" si="0"/>
        <v>1E-3</v>
      </c>
      <c r="AW14" s="2">
        <f t="shared" si="9"/>
        <v>581.1064811</v>
      </c>
      <c r="AX14" s="2">
        <f t="shared" si="1"/>
        <v>0</v>
      </c>
      <c r="AY14" s="2">
        <f t="shared" si="2"/>
        <v>0</v>
      </c>
      <c r="AZ14" s="2">
        <f t="shared" si="10"/>
        <v>116.22129622</v>
      </c>
      <c r="BA14" s="2">
        <f t="shared" si="11"/>
        <v>116.22129622</v>
      </c>
      <c r="BB14" s="2">
        <f t="shared" si="12"/>
        <v>232.44259244</v>
      </c>
      <c r="BC14" s="2">
        <f t="shared" si="13"/>
        <v>232.44259244</v>
      </c>
      <c r="BD14" s="2">
        <f t="shared" si="14"/>
        <v>348.66388866</v>
      </c>
      <c r="BE14" s="2">
        <f t="shared" si="15"/>
        <v>348.66388866</v>
      </c>
      <c r="BF14" s="2">
        <f t="shared" si="3"/>
        <v>1.5</v>
      </c>
      <c r="BG14" s="2"/>
      <c r="BH14" s="2">
        <f t="shared" si="4"/>
        <v>255.68685168400003</v>
      </c>
      <c r="BL14" s="4"/>
      <c r="BM14" s="4"/>
      <c r="BN14" s="4"/>
      <c r="BO14" s="4"/>
    </row>
    <row r="15" spans="1:71" x14ac:dyDescent="0.25">
      <c r="A15">
        <v>321468</v>
      </c>
      <c r="B15">
        <v>188184791</v>
      </c>
      <c r="C15" t="s">
        <v>39</v>
      </c>
      <c r="D15">
        <v>2019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 t="s">
        <v>89</v>
      </c>
      <c r="O15">
        <v>50</v>
      </c>
      <c r="P15" t="s">
        <v>41</v>
      </c>
      <c r="Q15" t="s">
        <v>42</v>
      </c>
      <c r="R15" t="s">
        <v>42</v>
      </c>
      <c r="S15" s="1">
        <v>43606.391423611101</v>
      </c>
      <c r="T15" t="s">
        <v>43</v>
      </c>
      <c r="U15" t="s">
        <v>44</v>
      </c>
      <c r="V15" t="s">
        <v>90</v>
      </c>
      <c r="W15" s="1">
        <v>42080</v>
      </c>
      <c r="Y15">
        <v>1226202121</v>
      </c>
      <c r="AA15">
        <v>100064429130</v>
      </c>
      <c r="AF15" t="s">
        <v>57</v>
      </c>
      <c r="AG15" t="s">
        <v>70</v>
      </c>
      <c r="AH15">
        <v>0</v>
      </c>
      <c r="AI15" t="s">
        <v>59</v>
      </c>
      <c r="AJ15">
        <v>430449.24530000001</v>
      </c>
      <c r="AM15">
        <v>3001</v>
      </c>
      <c r="AN15" t="s">
        <v>71</v>
      </c>
      <c r="AP15" t="s">
        <v>73</v>
      </c>
      <c r="AR15">
        <f t="shared" si="5"/>
        <v>0</v>
      </c>
      <c r="AS15">
        <f t="shared" si="6"/>
        <v>430449.24530000001</v>
      </c>
      <c r="AT15" s="2">
        <f t="shared" si="7"/>
        <v>0</v>
      </c>
      <c r="AU15" s="2">
        <f t="shared" si="8"/>
        <v>430449.24530000001</v>
      </c>
      <c r="AV15" s="3">
        <f t="shared" si="0"/>
        <v>1E-3</v>
      </c>
      <c r="AW15" s="2">
        <f t="shared" si="9"/>
        <v>430.44924530000003</v>
      </c>
      <c r="AX15" s="2">
        <f t="shared" si="1"/>
        <v>0</v>
      </c>
      <c r="AY15" s="2">
        <f t="shared" si="2"/>
        <v>0</v>
      </c>
      <c r="AZ15" s="2">
        <f t="shared" si="10"/>
        <v>86.089849060000006</v>
      </c>
      <c r="BA15" s="2">
        <f t="shared" si="11"/>
        <v>86.089849060000006</v>
      </c>
      <c r="BB15" s="2">
        <f t="shared" si="12"/>
        <v>172.17969812000001</v>
      </c>
      <c r="BC15" s="2">
        <f t="shared" si="13"/>
        <v>172.17969812000001</v>
      </c>
      <c r="BD15" s="2">
        <f t="shared" si="14"/>
        <v>258.26954718000002</v>
      </c>
      <c r="BE15" s="2">
        <f t="shared" si="15"/>
        <v>258.26954718000002</v>
      </c>
      <c r="BF15" s="2">
        <f t="shared" si="3"/>
        <v>1.5</v>
      </c>
      <c r="BG15" s="2"/>
      <c r="BH15" s="2">
        <f t="shared" si="4"/>
        <v>189.39766793200002</v>
      </c>
    </row>
    <row r="16" spans="1:71" x14ac:dyDescent="0.25">
      <c r="A16">
        <v>321543</v>
      </c>
      <c r="B16">
        <v>188186334</v>
      </c>
      <c r="C16" t="s">
        <v>39</v>
      </c>
      <c r="D16">
        <v>2019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 t="s">
        <v>91</v>
      </c>
      <c r="O16">
        <v>67</v>
      </c>
      <c r="P16" t="s">
        <v>53</v>
      </c>
      <c r="Q16" t="s">
        <v>54</v>
      </c>
      <c r="R16" t="s">
        <v>62</v>
      </c>
      <c r="S16" s="1">
        <v>43606.393518518496</v>
      </c>
      <c r="T16" t="s">
        <v>43</v>
      </c>
      <c r="U16" t="s">
        <v>44</v>
      </c>
      <c r="V16" t="s">
        <v>92</v>
      </c>
      <c r="W16" s="1">
        <v>41866</v>
      </c>
      <c r="Y16">
        <v>1226296478</v>
      </c>
      <c r="AA16">
        <v>100063373929</v>
      </c>
      <c r="AF16" t="s">
        <v>57</v>
      </c>
      <c r="AG16" t="s">
        <v>70</v>
      </c>
      <c r="AH16">
        <v>0</v>
      </c>
      <c r="AI16" t="s">
        <v>59</v>
      </c>
      <c r="AJ16">
        <v>473494.16979999997</v>
      </c>
      <c r="AM16">
        <v>3001</v>
      </c>
      <c r="AN16" t="s">
        <v>71</v>
      </c>
      <c r="AP16" t="s">
        <v>73</v>
      </c>
      <c r="AR16">
        <f t="shared" si="5"/>
        <v>0</v>
      </c>
      <c r="AS16">
        <f t="shared" si="6"/>
        <v>473494.16979999997</v>
      </c>
      <c r="AT16" s="2">
        <f t="shared" si="7"/>
        <v>0</v>
      </c>
      <c r="AU16" s="2">
        <f t="shared" si="8"/>
        <v>473494.16979999997</v>
      </c>
      <c r="AV16" s="3">
        <f t="shared" si="0"/>
        <v>1E-3</v>
      </c>
      <c r="AW16" s="2">
        <f t="shared" si="9"/>
        <v>473.49416980000001</v>
      </c>
      <c r="AX16" s="2">
        <f t="shared" si="1"/>
        <v>0</v>
      </c>
      <c r="AY16" s="2">
        <f t="shared" si="2"/>
        <v>0</v>
      </c>
      <c r="AZ16" s="2">
        <f t="shared" si="10"/>
        <v>94.698833960000002</v>
      </c>
      <c r="BA16" s="2">
        <f t="shared" si="11"/>
        <v>94.698833960000002</v>
      </c>
      <c r="BB16" s="2">
        <f t="shared" si="12"/>
        <v>189.39766792</v>
      </c>
      <c r="BC16" s="2">
        <f t="shared" si="13"/>
        <v>189.39766792</v>
      </c>
      <c r="BD16" s="2">
        <f t="shared" si="14"/>
        <v>284.09650188000001</v>
      </c>
      <c r="BE16" s="2">
        <f t="shared" si="15"/>
        <v>284.09650188000001</v>
      </c>
      <c r="BF16" s="2">
        <f t="shared" si="3"/>
        <v>1.5</v>
      </c>
      <c r="BG16" s="2"/>
      <c r="BH16" s="2">
        <f t="shared" si="4"/>
        <v>208.33743471200003</v>
      </c>
    </row>
    <row r="17" spans="1:60" x14ac:dyDescent="0.25">
      <c r="A17">
        <v>321497</v>
      </c>
      <c r="B17">
        <v>188184710</v>
      </c>
      <c r="C17" t="s">
        <v>39</v>
      </c>
      <c r="D17">
        <v>2019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 t="s">
        <v>93</v>
      </c>
      <c r="O17">
        <v>70</v>
      </c>
      <c r="P17" t="s">
        <v>41</v>
      </c>
      <c r="Q17" t="s">
        <v>42</v>
      </c>
      <c r="R17" t="s">
        <v>42</v>
      </c>
      <c r="S17" s="1">
        <v>43606.388819444401</v>
      </c>
      <c r="T17" t="s">
        <v>43</v>
      </c>
      <c r="U17" t="s">
        <v>44</v>
      </c>
      <c r="V17" t="s">
        <v>94</v>
      </c>
      <c r="W17" s="1">
        <v>42019</v>
      </c>
      <c r="Y17">
        <v>1226080583</v>
      </c>
      <c r="AA17">
        <v>100102668892</v>
      </c>
      <c r="AF17" t="s">
        <v>57</v>
      </c>
      <c r="AG17" t="s">
        <v>70</v>
      </c>
      <c r="AH17">
        <v>0</v>
      </c>
      <c r="AI17" t="s">
        <v>59</v>
      </c>
      <c r="AJ17">
        <v>387404.32069999998</v>
      </c>
      <c r="AM17">
        <v>3001</v>
      </c>
      <c r="AN17" t="s">
        <v>71</v>
      </c>
      <c r="AP17" t="s">
        <v>73</v>
      </c>
      <c r="AR17">
        <f t="shared" si="5"/>
        <v>0</v>
      </c>
      <c r="AS17">
        <f t="shared" si="6"/>
        <v>387404.32069999998</v>
      </c>
      <c r="AT17" s="2">
        <f t="shared" si="7"/>
        <v>0</v>
      </c>
      <c r="AU17" s="2">
        <f t="shared" si="8"/>
        <v>387404.32069999998</v>
      </c>
      <c r="AV17" s="3">
        <f t="shared" si="0"/>
        <v>1E-3</v>
      </c>
      <c r="AW17" s="2">
        <f t="shared" si="9"/>
        <v>387.40432069999997</v>
      </c>
      <c r="AX17" s="2">
        <f t="shared" si="1"/>
        <v>0</v>
      </c>
      <c r="AY17" s="2">
        <f t="shared" si="2"/>
        <v>0</v>
      </c>
      <c r="AZ17" s="2">
        <f t="shared" si="10"/>
        <v>77.480864139999994</v>
      </c>
      <c r="BA17" s="2">
        <f t="shared" si="11"/>
        <v>77.480864139999994</v>
      </c>
      <c r="BB17" s="2">
        <f t="shared" si="12"/>
        <v>154.96172827999999</v>
      </c>
      <c r="BC17" s="2">
        <f t="shared" si="13"/>
        <v>154.96172827999999</v>
      </c>
      <c r="BD17" s="2">
        <f t="shared" si="14"/>
        <v>232.44259241999998</v>
      </c>
      <c r="BE17" s="2">
        <f t="shared" si="15"/>
        <v>232.44259241999998</v>
      </c>
      <c r="BF17" s="2">
        <f t="shared" si="3"/>
        <v>1.5</v>
      </c>
      <c r="BG17" s="2"/>
      <c r="BH17" s="2">
        <f t="shared" si="4"/>
        <v>170.45790110799999</v>
      </c>
    </row>
    <row r="18" spans="1:60" x14ac:dyDescent="0.25">
      <c r="A18">
        <v>321488</v>
      </c>
      <c r="B18">
        <v>188195432</v>
      </c>
      <c r="C18" t="s">
        <v>39</v>
      </c>
      <c r="D18">
        <v>2019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 t="s">
        <v>95</v>
      </c>
      <c r="O18">
        <v>70</v>
      </c>
      <c r="P18" t="s">
        <v>41</v>
      </c>
      <c r="Q18" t="s">
        <v>42</v>
      </c>
      <c r="R18" t="s">
        <v>42</v>
      </c>
      <c r="S18" s="1">
        <v>43606.389386574097</v>
      </c>
      <c r="T18" t="s">
        <v>43</v>
      </c>
      <c r="U18" t="s">
        <v>44</v>
      </c>
      <c r="V18" t="s">
        <v>96</v>
      </c>
      <c r="W18" s="1">
        <v>42051</v>
      </c>
      <c r="X18" s="1">
        <v>43306</v>
      </c>
      <c r="Y18">
        <v>1226106808</v>
      </c>
      <c r="AA18">
        <v>100055873067</v>
      </c>
      <c r="AF18" t="s">
        <v>57</v>
      </c>
      <c r="AG18" t="s">
        <v>70</v>
      </c>
      <c r="AH18">
        <v>0</v>
      </c>
      <c r="AI18" t="s">
        <v>59</v>
      </c>
      <c r="AJ18">
        <v>387404.32069999998</v>
      </c>
      <c r="AM18">
        <v>3001</v>
      </c>
      <c r="AN18" t="s">
        <v>71</v>
      </c>
      <c r="AP18" t="s">
        <v>73</v>
      </c>
      <c r="AR18">
        <f t="shared" si="5"/>
        <v>0</v>
      </c>
      <c r="AS18">
        <f t="shared" si="6"/>
        <v>387404.32069999998</v>
      </c>
      <c r="AT18" s="2">
        <f t="shared" si="7"/>
        <v>0</v>
      </c>
      <c r="AU18" s="2">
        <f t="shared" si="8"/>
        <v>387404.32069999998</v>
      </c>
      <c r="AV18" s="3">
        <f t="shared" si="0"/>
        <v>1E-3</v>
      </c>
      <c r="AW18" s="2">
        <f t="shared" si="9"/>
        <v>387.40432069999997</v>
      </c>
      <c r="AX18" s="2">
        <f t="shared" si="1"/>
        <v>0</v>
      </c>
      <c r="AY18" s="2">
        <f t="shared" si="2"/>
        <v>0</v>
      </c>
      <c r="AZ18" s="2">
        <f t="shared" si="10"/>
        <v>77.480864139999994</v>
      </c>
      <c r="BA18" s="2">
        <f t="shared" si="11"/>
        <v>77.480864139999994</v>
      </c>
      <c r="BB18" s="2">
        <f t="shared" si="12"/>
        <v>154.96172827999999</v>
      </c>
      <c r="BC18" s="2">
        <f t="shared" si="13"/>
        <v>154.96172827999999</v>
      </c>
      <c r="BD18" s="2">
        <f t="shared" si="14"/>
        <v>232.44259241999998</v>
      </c>
      <c r="BE18" s="2">
        <f t="shared" si="15"/>
        <v>232.44259241999998</v>
      </c>
      <c r="BF18" s="2">
        <f t="shared" si="3"/>
        <v>1.5</v>
      </c>
      <c r="BG18" s="2"/>
      <c r="BH18" s="2">
        <f t="shared" si="4"/>
        <v>170.45790110799999</v>
      </c>
    </row>
    <row r="19" spans="1:60" x14ac:dyDescent="0.25">
      <c r="A19">
        <v>321489</v>
      </c>
      <c r="B19">
        <v>188195432</v>
      </c>
      <c r="C19" t="s">
        <v>39</v>
      </c>
      <c r="D19">
        <v>2019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 t="s">
        <v>95</v>
      </c>
      <c r="O19">
        <v>70</v>
      </c>
      <c r="P19" t="s">
        <v>41</v>
      </c>
      <c r="Q19" t="s">
        <v>42</v>
      </c>
      <c r="R19" t="s">
        <v>42</v>
      </c>
      <c r="S19" s="1">
        <v>43606.391898148097</v>
      </c>
      <c r="T19" t="s">
        <v>43</v>
      </c>
      <c r="U19" t="s">
        <v>44</v>
      </c>
      <c r="V19" t="s">
        <v>96</v>
      </c>
      <c r="W19" s="1">
        <v>43306</v>
      </c>
      <c r="Y19">
        <v>1226226006</v>
      </c>
      <c r="AA19">
        <v>100108126646</v>
      </c>
      <c r="AF19" t="s">
        <v>57</v>
      </c>
      <c r="AG19" t="s">
        <v>70</v>
      </c>
      <c r="AH19">
        <v>0</v>
      </c>
      <c r="AI19" t="s">
        <v>59</v>
      </c>
      <c r="AJ19">
        <v>387404.32069999998</v>
      </c>
      <c r="AM19">
        <v>3001</v>
      </c>
      <c r="AN19" t="s">
        <v>71</v>
      </c>
      <c r="AP19" t="s">
        <v>73</v>
      </c>
      <c r="AR19">
        <f t="shared" si="5"/>
        <v>0</v>
      </c>
      <c r="AS19">
        <f t="shared" si="6"/>
        <v>387404.32069999998</v>
      </c>
      <c r="AT19" s="2">
        <f t="shared" si="7"/>
        <v>0</v>
      </c>
      <c r="AU19" s="2">
        <f t="shared" si="8"/>
        <v>387404.32069999998</v>
      </c>
      <c r="AV19" s="3">
        <f t="shared" si="0"/>
        <v>1E-3</v>
      </c>
      <c r="AW19" s="2">
        <f t="shared" si="9"/>
        <v>387.40432069999997</v>
      </c>
      <c r="AX19" s="2">
        <f t="shared" si="1"/>
        <v>0</v>
      </c>
      <c r="AY19" s="2">
        <f t="shared" si="2"/>
        <v>0</v>
      </c>
      <c r="AZ19" s="2">
        <f t="shared" si="10"/>
        <v>77.480864139999994</v>
      </c>
      <c r="BA19" s="2">
        <f t="shared" si="11"/>
        <v>77.480864139999994</v>
      </c>
      <c r="BB19" s="2">
        <f t="shared" si="12"/>
        <v>154.96172827999999</v>
      </c>
      <c r="BC19" s="2">
        <f t="shared" si="13"/>
        <v>154.96172827999999</v>
      </c>
      <c r="BD19" s="2">
        <f t="shared" si="14"/>
        <v>232.44259241999998</v>
      </c>
      <c r="BE19" s="2">
        <f t="shared" si="15"/>
        <v>232.44259241999998</v>
      </c>
      <c r="BF19" s="2">
        <f t="shared" si="3"/>
        <v>1.5</v>
      </c>
      <c r="BG19" s="2"/>
      <c r="BH19" s="2">
        <f t="shared" si="4"/>
        <v>170.45790110799999</v>
      </c>
    </row>
    <row r="20" spans="1:60" x14ac:dyDescent="0.25">
      <c r="A20">
        <v>321454</v>
      </c>
      <c r="B20">
        <v>188184714</v>
      </c>
      <c r="C20" t="s">
        <v>39</v>
      </c>
      <c r="D20">
        <v>2019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 t="s">
        <v>97</v>
      </c>
      <c r="O20">
        <v>70</v>
      </c>
      <c r="P20" t="s">
        <v>41</v>
      </c>
      <c r="Q20" t="s">
        <v>42</v>
      </c>
      <c r="R20" t="s">
        <v>42</v>
      </c>
      <c r="S20" s="1">
        <v>43606.391863425903</v>
      </c>
      <c r="T20" t="s">
        <v>43</v>
      </c>
      <c r="U20" t="s">
        <v>44</v>
      </c>
      <c r="V20" t="s">
        <v>98</v>
      </c>
      <c r="W20" s="1">
        <v>42019</v>
      </c>
      <c r="Y20">
        <v>1226224303</v>
      </c>
      <c r="AA20">
        <v>100081355141</v>
      </c>
      <c r="AF20" t="s">
        <v>57</v>
      </c>
      <c r="AG20" t="s">
        <v>70</v>
      </c>
      <c r="AH20">
        <v>0</v>
      </c>
      <c r="AI20" t="s">
        <v>59</v>
      </c>
      <c r="AJ20">
        <v>387404.32069999998</v>
      </c>
      <c r="AM20">
        <v>3001</v>
      </c>
      <c r="AN20" t="s">
        <v>71</v>
      </c>
      <c r="AP20" t="s">
        <v>73</v>
      </c>
      <c r="AR20">
        <f t="shared" si="5"/>
        <v>0</v>
      </c>
      <c r="AS20">
        <f t="shared" si="6"/>
        <v>387404.32069999998</v>
      </c>
      <c r="AT20" s="2">
        <f t="shared" si="7"/>
        <v>0</v>
      </c>
      <c r="AU20" s="2">
        <f t="shared" si="8"/>
        <v>387404.32069999998</v>
      </c>
      <c r="AV20" s="3">
        <f t="shared" si="0"/>
        <v>1E-3</v>
      </c>
      <c r="AW20" s="2">
        <f t="shared" si="9"/>
        <v>387.40432069999997</v>
      </c>
      <c r="AX20" s="2">
        <f t="shared" si="1"/>
        <v>0</v>
      </c>
      <c r="AY20" s="2">
        <f t="shared" si="2"/>
        <v>0</v>
      </c>
      <c r="AZ20" s="2">
        <f t="shared" si="10"/>
        <v>77.480864139999994</v>
      </c>
      <c r="BA20" s="2">
        <f t="shared" si="11"/>
        <v>77.480864139999994</v>
      </c>
      <c r="BB20" s="2">
        <f t="shared" si="12"/>
        <v>154.96172827999999</v>
      </c>
      <c r="BC20" s="2">
        <f t="shared" si="13"/>
        <v>154.96172827999999</v>
      </c>
      <c r="BD20" s="2">
        <f t="shared" si="14"/>
        <v>232.44259241999998</v>
      </c>
      <c r="BE20" s="2">
        <f t="shared" si="15"/>
        <v>232.44259241999998</v>
      </c>
      <c r="BF20" s="2">
        <f t="shared" si="3"/>
        <v>1.5</v>
      </c>
      <c r="BG20" s="2"/>
      <c r="BH20" s="2">
        <f t="shared" si="4"/>
        <v>170.45790110799999</v>
      </c>
    </row>
    <row r="21" spans="1:60" x14ac:dyDescent="0.25">
      <c r="A21">
        <v>435484</v>
      </c>
      <c r="B21">
        <v>189333015</v>
      </c>
      <c r="C21" t="s">
        <v>39</v>
      </c>
      <c r="D21">
        <v>2019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 t="s">
        <v>99</v>
      </c>
      <c r="O21">
        <v>30</v>
      </c>
      <c r="P21" t="s">
        <v>41</v>
      </c>
      <c r="Q21" t="s">
        <v>42</v>
      </c>
      <c r="R21" t="s">
        <v>42</v>
      </c>
      <c r="S21" s="1">
        <v>43606.394745370402</v>
      </c>
      <c r="T21" t="s">
        <v>43</v>
      </c>
      <c r="U21" t="s">
        <v>44</v>
      </c>
      <c r="V21" t="s">
        <v>100</v>
      </c>
      <c r="W21" s="1">
        <v>42942</v>
      </c>
      <c r="Y21">
        <v>1226350106</v>
      </c>
      <c r="AA21">
        <v>100051745105</v>
      </c>
      <c r="AF21" t="s">
        <v>57</v>
      </c>
      <c r="AG21" t="s">
        <v>70</v>
      </c>
      <c r="AH21">
        <v>0</v>
      </c>
      <c r="AI21" t="s">
        <v>59</v>
      </c>
      <c r="AJ21">
        <v>387404.32069999998</v>
      </c>
      <c r="AM21">
        <v>3001</v>
      </c>
      <c r="AN21" t="s">
        <v>71</v>
      </c>
      <c r="AP21" t="s">
        <v>73</v>
      </c>
      <c r="AR21">
        <f t="shared" si="5"/>
        <v>0</v>
      </c>
      <c r="AS21">
        <f t="shared" si="6"/>
        <v>387404.32069999998</v>
      </c>
      <c r="AT21" s="2">
        <f t="shared" si="7"/>
        <v>0</v>
      </c>
      <c r="AU21" s="2">
        <f t="shared" si="8"/>
        <v>387404.32069999998</v>
      </c>
      <c r="AV21" s="3">
        <f t="shared" si="0"/>
        <v>1E-3</v>
      </c>
      <c r="AW21" s="2">
        <f t="shared" si="9"/>
        <v>387.40432069999997</v>
      </c>
      <c r="AX21" s="2">
        <f t="shared" si="1"/>
        <v>0</v>
      </c>
      <c r="AY21" s="2">
        <f t="shared" si="2"/>
        <v>0</v>
      </c>
      <c r="AZ21" s="2">
        <f t="shared" si="10"/>
        <v>77.480864139999994</v>
      </c>
      <c r="BA21" s="2">
        <f t="shared" si="11"/>
        <v>77.480864139999994</v>
      </c>
      <c r="BB21" s="2">
        <f t="shared" si="12"/>
        <v>154.96172827999999</v>
      </c>
      <c r="BC21" s="2">
        <f t="shared" si="13"/>
        <v>154.96172827999999</v>
      </c>
      <c r="BD21" s="2">
        <f t="shared" si="14"/>
        <v>232.44259241999998</v>
      </c>
      <c r="BE21" s="2">
        <f t="shared" si="15"/>
        <v>232.44259241999998</v>
      </c>
      <c r="BF21" s="2">
        <f t="shared" si="3"/>
        <v>1.5</v>
      </c>
      <c r="BG21" s="2"/>
      <c r="BH21" s="2">
        <f t="shared" si="4"/>
        <v>170.45790110799999</v>
      </c>
    </row>
    <row r="22" spans="1:60" x14ac:dyDescent="0.25">
      <c r="A22">
        <v>442830</v>
      </c>
      <c r="B22">
        <v>199128192</v>
      </c>
      <c r="C22" t="s">
        <v>39</v>
      </c>
      <c r="D22">
        <v>2019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 t="s">
        <v>101</v>
      </c>
      <c r="O22">
        <v>100</v>
      </c>
      <c r="P22" t="s">
        <v>53</v>
      </c>
      <c r="Q22" t="s">
        <v>54</v>
      </c>
      <c r="R22" t="s">
        <v>62</v>
      </c>
      <c r="S22" s="1">
        <v>43606.391238425902</v>
      </c>
      <c r="T22" t="s">
        <v>43</v>
      </c>
      <c r="U22" t="s">
        <v>44</v>
      </c>
      <c r="V22" t="s">
        <v>102</v>
      </c>
      <c r="W22" s="1">
        <v>42545</v>
      </c>
      <c r="Y22">
        <v>1226193528</v>
      </c>
      <c r="AA22">
        <v>100060562963</v>
      </c>
      <c r="AF22" t="s">
        <v>57</v>
      </c>
      <c r="AG22" t="s">
        <v>70</v>
      </c>
      <c r="AH22">
        <v>0</v>
      </c>
      <c r="AI22" t="s">
        <v>59</v>
      </c>
      <c r="AJ22">
        <v>387404.32069999998</v>
      </c>
      <c r="AM22">
        <v>3001</v>
      </c>
      <c r="AN22" t="s">
        <v>71</v>
      </c>
      <c r="AP22" t="s">
        <v>73</v>
      </c>
      <c r="AR22">
        <f t="shared" si="5"/>
        <v>0</v>
      </c>
      <c r="AS22">
        <f t="shared" si="6"/>
        <v>387404.32069999998</v>
      </c>
      <c r="AT22" s="2">
        <f t="shared" si="7"/>
        <v>0</v>
      </c>
      <c r="AU22" s="2">
        <f t="shared" si="8"/>
        <v>387404.32069999998</v>
      </c>
      <c r="AV22" s="3">
        <f t="shared" si="0"/>
        <v>1E-3</v>
      </c>
      <c r="AW22" s="2">
        <f t="shared" si="9"/>
        <v>387.40432069999997</v>
      </c>
      <c r="AX22" s="2">
        <f t="shared" si="1"/>
        <v>0</v>
      </c>
      <c r="AY22" s="2">
        <f t="shared" si="2"/>
        <v>0</v>
      </c>
      <c r="AZ22" s="2">
        <f t="shared" si="10"/>
        <v>77.480864139999994</v>
      </c>
      <c r="BA22" s="2">
        <f t="shared" si="11"/>
        <v>77.480864139999994</v>
      </c>
      <c r="BB22" s="2">
        <f t="shared" si="12"/>
        <v>154.96172827999999</v>
      </c>
      <c r="BC22" s="2">
        <f t="shared" si="13"/>
        <v>154.96172827999999</v>
      </c>
      <c r="BD22" s="2">
        <f t="shared" si="14"/>
        <v>232.44259241999998</v>
      </c>
      <c r="BE22" s="2">
        <f t="shared" si="15"/>
        <v>232.44259241999998</v>
      </c>
      <c r="BF22" s="2">
        <f t="shared" si="3"/>
        <v>1.5</v>
      </c>
      <c r="BG22" s="2"/>
      <c r="BH22" s="2">
        <f t="shared" si="4"/>
        <v>170.45790110799999</v>
      </c>
    </row>
    <row r="23" spans="1:60" x14ac:dyDescent="0.25">
      <c r="A23">
        <v>446404</v>
      </c>
      <c r="B23">
        <v>194098593</v>
      </c>
      <c r="C23" t="s">
        <v>39</v>
      </c>
      <c r="D23">
        <v>2019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 t="s">
        <v>103</v>
      </c>
      <c r="O23">
        <v>36.9</v>
      </c>
      <c r="P23" t="s">
        <v>41</v>
      </c>
      <c r="Q23" t="s">
        <v>42</v>
      </c>
      <c r="R23" t="s">
        <v>42</v>
      </c>
      <c r="S23" s="1">
        <v>43606.393703703703</v>
      </c>
      <c r="T23" t="s">
        <v>43</v>
      </c>
      <c r="U23" t="s">
        <v>44</v>
      </c>
      <c r="V23" t="s">
        <v>104</v>
      </c>
      <c r="W23" s="1">
        <v>42620</v>
      </c>
      <c r="Y23">
        <v>1226304625</v>
      </c>
      <c r="AA23">
        <v>100161034935</v>
      </c>
      <c r="AF23" t="s">
        <v>46</v>
      </c>
      <c r="AG23" t="s">
        <v>70</v>
      </c>
      <c r="AH23">
        <v>0</v>
      </c>
      <c r="AI23" t="s">
        <v>59</v>
      </c>
      <c r="AJ23">
        <v>215224.6226</v>
      </c>
      <c r="AM23">
        <v>3001</v>
      </c>
      <c r="AN23" t="s">
        <v>71</v>
      </c>
      <c r="AP23" t="s">
        <v>73</v>
      </c>
      <c r="AR23">
        <f t="shared" si="5"/>
        <v>0</v>
      </c>
      <c r="AS23">
        <f t="shared" si="6"/>
        <v>215224.6226</v>
      </c>
      <c r="AT23" s="2">
        <f t="shared" si="7"/>
        <v>0</v>
      </c>
      <c r="AU23" s="2">
        <f t="shared" si="8"/>
        <v>215224.6226</v>
      </c>
      <c r="AV23" s="3">
        <f t="shared" si="0"/>
        <v>1E-3</v>
      </c>
      <c r="AW23" s="2">
        <f t="shared" si="9"/>
        <v>215.2246226</v>
      </c>
      <c r="AX23" s="2">
        <f t="shared" si="1"/>
        <v>0</v>
      </c>
      <c r="AY23" s="2">
        <f t="shared" si="2"/>
        <v>0</v>
      </c>
      <c r="AZ23" s="2">
        <f t="shared" si="10"/>
        <v>43.044924520000002</v>
      </c>
      <c r="BA23" s="2">
        <f t="shared" si="11"/>
        <v>43.044924520000002</v>
      </c>
      <c r="BB23" s="2">
        <f t="shared" si="12"/>
        <v>86.089849040000004</v>
      </c>
      <c r="BC23" s="2">
        <f t="shared" si="13"/>
        <v>86.089849040000004</v>
      </c>
      <c r="BD23" s="2">
        <f t="shared" si="14"/>
        <v>129.13477355999999</v>
      </c>
      <c r="BE23" s="2">
        <f t="shared" si="15"/>
        <v>129.13477355999999</v>
      </c>
      <c r="BF23" s="2">
        <f t="shared" si="3"/>
        <v>1.4999999999999998</v>
      </c>
      <c r="BG23" s="2"/>
      <c r="BH23" s="2">
        <f t="shared" si="4"/>
        <v>94.698833944000015</v>
      </c>
    </row>
    <row r="24" spans="1:60" x14ac:dyDescent="0.25">
      <c r="A24">
        <v>443843</v>
      </c>
      <c r="B24">
        <v>201393734</v>
      </c>
      <c r="C24" t="s">
        <v>39</v>
      </c>
      <c r="D24">
        <v>2019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 t="s">
        <v>105</v>
      </c>
      <c r="O24">
        <v>86.2</v>
      </c>
      <c r="P24" t="s">
        <v>41</v>
      </c>
      <c r="Q24" t="s">
        <v>42</v>
      </c>
      <c r="R24" t="s">
        <v>42</v>
      </c>
      <c r="S24" s="1">
        <v>43606.395277777803</v>
      </c>
      <c r="T24" t="s">
        <v>43</v>
      </c>
      <c r="U24" t="s">
        <v>44</v>
      </c>
      <c r="V24" t="s">
        <v>106</v>
      </c>
      <c r="W24" s="1">
        <v>43411</v>
      </c>
      <c r="Y24">
        <v>1226373491</v>
      </c>
      <c r="AA24">
        <v>100133685584</v>
      </c>
      <c r="AF24" t="s">
        <v>57</v>
      </c>
      <c r="AG24" t="s">
        <v>70</v>
      </c>
      <c r="AH24">
        <v>0</v>
      </c>
      <c r="AI24" t="s">
        <v>59</v>
      </c>
      <c r="AJ24">
        <v>215224.6226</v>
      </c>
      <c r="AM24">
        <v>3001</v>
      </c>
      <c r="AN24" t="s">
        <v>71</v>
      </c>
      <c r="AO24" t="s">
        <v>107</v>
      </c>
      <c r="AP24" t="s">
        <v>73</v>
      </c>
      <c r="AR24">
        <f t="shared" si="5"/>
        <v>0</v>
      </c>
      <c r="AS24">
        <f t="shared" si="6"/>
        <v>215224.6226</v>
      </c>
      <c r="AT24" s="2">
        <f t="shared" si="7"/>
        <v>0</v>
      </c>
      <c r="AU24" s="2">
        <f t="shared" si="8"/>
        <v>215224.6226</v>
      </c>
      <c r="AV24" s="3">
        <f t="shared" si="0"/>
        <v>1E-3</v>
      </c>
      <c r="AW24" s="2">
        <f t="shared" si="9"/>
        <v>215.2246226</v>
      </c>
      <c r="AX24" s="2">
        <f t="shared" si="1"/>
        <v>0</v>
      </c>
      <c r="AY24" s="2">
        <f t="shared" si="2"/>
        <v>0</v>
      </c>
      <c r="AZ24" s="2">
        <f t="shared" si="10"/>
        <v>43.044924520000002</v>
      </c>
      <c r="BA24" s="2">
        <f t="shared" si="11"/>
        <v>43.044924520000002</v>
      </c>
      <c r="BB24" s="2">
        <f t="shared" si="12"/>
        <v>86.089849040000004</v>
      </c>
      <c r="BC24" s="2">
        <f t="shared" si="13"/>
        <v>86.089849040000004</v>
      </c>
      <c r="BD24" s="2">
        <f t="shared" si="14"/>
        <v>129.13477355999999</v>
      </c>
      <c r="BE24" s="2">
        <f t="shared" si="15"/>
        <v>129.13477355999999</v>
      </c>
      <c r="BF24" s="2">
        <f t="shared" si="3"/>
        <v>1.4999999999999998</v>
      </c>
      <c r="BG24" s="2"/>
      <c r="BH24" s="2">
        <f t="shared" si="4"/>
        <v>94.698833944000015</v>
      </c>
    </row>
    <row r="25" spans="1:60" x14ac:dyDescent="0.25">
      <c r="A25">
        <v>321587</v>
      </c>
      <c r="B25">
        <v>188194680</v>
      </c>
      <c r="C25" t="s">
        <v>39</v>
      </c>
      <c r="D25">
        <v>2019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 t="s">
        <v>108</v>
      </c>
      <c r="O25">
        <v>120</v>
      </c>
      <c r="P25" t="s">
        <v>41</v>
      </c>
      <c r="Q25" t="s">
        <v>42</v>
      </c>
      <c r="R25" t="s">
        <v>42</v>
      </c>
      <c r="S25" s="1">
        <v>43606.387824074103</v>
      </c>
      <c r="T25" t="s">
        <v>43</v>
      </c>
      <c r="U25" t="s">
        <v>44</v>
      </c>
      <c r="V25" t="s">
        <v>109</v>
      </c>
      <c r="W25" s="1">
        <v>42809</v>
      </c>
      <c r="Y25">
        <v>1226036000</v>
      </c>
      <c r="AA25">
        <v>100043604761</v>
      </c>
      <c r="AF25" t="s">
        <v>57</v>
      </c>
      <c r="AG25" t="s">
        <v>70</v>
      </c>
      <c r="AH25">
        <v>0</v>
      </c>
      <c r="AI25" t="s">
        <v>59</v>
      </c>
      <c r="AJ25">
        <v>538061.55660000001</v>
      </c>
      <c r="AM25">
        <v>3001</v>
      </c>
      <c r="AN25" t="s">
        <v>71</v>
      </c>
      <c r="AP25" t="s">
        <v>73</v>
      </c>
      <c r="AR25">
        <f t="shared" si="5"/>
        <v>0</v>
      </c>
      <c r="AS25">
        <f t="shared" si="6"/>
        <v>538061.55660000001</v>
      </c>
      <c r="AT25" s="2">
        <f t="shared" si="7"/>
        <v>0</v>
      </c>
      <c r="AU25" s="2">
        <f t="shared" si="8"/>
        <v>538061.55660000001</v>
      </c>
      <c r="AV25" s="3">
        <f t="shared" si="0"/>
        <v>1E-3</v>
      </c>
      <c r="AW25" s="2">
        <f t="shared" si="9"/>
        <v>538.06155660000002</v>
      </c>
      <c r="AX25" s="2">
        <f t="shared" si="1"/>
        <v>0</v>
      </c>
      <c r="AY25" s="2">
        <f t="shared" si="2"/>
        <v>0</v>
      </c>
      <c r="AZ25" s="2">
        <f t="shared" si="10"/>
        <v>107.61231132</v>
      </c>
      <c r="BA25" s="2">
        <f t="shared" si="11"/>
        <v>107.61231132</v>
      </c>
      <c r="BB25" s="2">
        <f t="shared" si="12"/>
        <v>215.22462264000001</v>
      </c>
      <c r="BC25" s="2">
        <f t="shared" si="13"/>
        <v>215.22462264000001</v>
      </c>
      <c r="BD25" s="2">
        <f t="shared" si="14"/>
        <v>322.83693396000001</v>
      </c>
      <c r="BE25" s="2">
        <f t="shared" si="15"/>
        <v>322.83693396000001</v>
      </c>
      <c r="BF25" s="2">
        <f t="shared" si="3"/>
        <v>1.5</v>
      </c>
      <c r="BG25" s="2"/>
      <c r="BH25" s="2">
        <f t="shared" si="4"/>
        <v>236.74708490400002</v>
      </c>
    </row>
    <row r="26" spans="1:60" x14ac:dyDescent="0.25">
      <c r="A26">
        <v>391585</v>
      </c>
      <c r="B26">
        <v>73235783</v>
      </c>
      <c r="C26" t="s">
        <v>39</v>
      </c>
      <c r="D26">
        <v>2019</v>
      </c>
      <c r="E26">
        <v>0.5</v>
      </c>
      <c r="F26">
        <v>720</v>
      </c>
      <c r="G26">
        <v>702</v>
      </c>
      <c r="H26">
        <v>0</v>
      </c>
      <c r="I26">
        <v>280674.68</v>
      </c>
      <c r="J26">
        <v>0</v>
      </c>
      <c r="K26">
        <v>0</v>
      </c>
      <c r="L26">
        <v>1</v>
      </c>
      <c r="M26" t="s">
        <v>110</v>
      </c>
      <c r="N26">
        <v>189517</v>
      </c>
      <c r="O26">
        <v>79</v>
      </c>
      <c r="P26" t="s">
        <v>41</v>
      </c>
      <c r="Q26" t="s">
        <v>42</v>
      </c>
      <c r="R26" t="s">
        <v>42</v>
      </c>
      <c r="S26" s="1">
        <v>43606.393020833297</v>
      </c>
      <c r="T26" t="s">
        <v>43</v>
      </c>
      <c r="U26" t="s">
        <v>44</v>
      </c>
      <c r="V26" t="s">
        <v>111</v>
      </c>
      <c r="W26" s="1">
        <v>41738</v>
      </c>
      <c r="Y26">
        <v>1226274942</v>
      </c>
      <c r="AA26">
        <v>100068455207</v>
      </c>
      <c r="AF26" t="s">
        <v>57</v>
      </c>
      <c r="AG26" t="s">
        <v>70</v>
      </c>
      <c r="AH26">
        <v>0</v>
      </c>
      <c r="AI26" t="s">
        <v>59</v>
      </c>
      <c r="AJ26">
        <v>946988.33959999995</v>
      </c>
      <c r="AM26">
        <v>3001</v>
      </c>
      <c r="AN26" t="s">
        <v>71</v>
      </c>
      <c r="AP26" t="s">
        <v>73</v>
      </c>
      <c r="AR26">
        <f t="shared" si="5"/>
        <v>0</v>
      </c>
      <c r="AS26">
        <f t="shared" si="6"/>
        <v>946988.33959999995</v>
      </c>
      <c r="AT26" s="2">
        <f t="shared" si="7"/>
        <v>0</v>
      </c>
      <c r="AU26" s="2">
        <f t="shared" si="8"/>
        <v>946988.33959999995</v>
      </c>
      <c r="AV26" s="3">
        <f t="shared" si="0"/>
        <v>1E-3</v>
      </c>
      <c r="AW26" s="2">
        <f t="shared" si="9"/>
        <v>946.98833960000002</v>
      </c>
      <c r="AX26" s="2">
        <f t="shared" si="1"/>
        <v>189517</v>
      </c>
      <c r="AY26" s="2">
        <f t="shared" si="2"/>
        <v>720</v>
      </c>
      <c r="AZ26" s="2">
        <f t="shared" si="10"/>
        <v>765.39766792</v>
      </c>
      <c r="BA26" s="2">
        <f t="shared" si="11"/>
        <v>765.39766792</v>
      </c>
      <c r="BB26" s="2">
        <f t="shared" si="12"/>
        <v>810.79533584000001</v>
      </c>
      <c r="BC26" s="2">
        <f t="shared" si="13"/>
        <v>810.79533584000001</v>
      </c>
      <c r="BD26" s="2">
        <f t="shared" si="14"/>
        <v>856.19300376000001</v>
      </c>
      <c r="BE26" s="2">
        <f t="shared" si="15"/>
        <v>856.19300376000001</v>
      </c>
      <c r="BF26" s="2">
        <f t="shared" si="3"/>
        <v>1.055991525744246</v>
      </c>
      <c r="BG26" s="2"/>
      <c r="BH26" s="2">
        <f t="shared" si="4"/>
        <v>856.19300376000001</v>
      </c>
    </row>
    <row r="27" spans="1:60" x14ac:dyDescent="0.25">
      <c r="A27">
        <v>442815</v>
      </c>
      <c r="B27">
        <v>199484597</v>
      </c>
      <c r="C27" t="s">
        <v>39</v>
      </c>
      <c r="D27">
        <v>2019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 t="s">
        <v>112</v>
      </c>
      <c r="O27">
        <v>90</v>
      </c>
      <c r="P27" t="s">
        <v>41</v>
      </c>
      <c r="Q27" t="s">
        <v>42</v>
      </c>
      <c r="R27" t="s">
        <v>42</v>
      </c>
      <c r="S27" s="1">
        <v>43606.3917939815</v>
      </c>
      <c r="T27" t="s">
        <v>43</v>
      </c>
      <c r="U27" t="s">
        <v>44</v>
      </c>
      <c r="V27" t="s">
        <v>113</v>
      </c>
      <c r="W27" s="1">
        <v>43304</v>
      </c>
      <c r="Y27">
        <v>1226220973</v>
      </c>
      <c r="AA27">
        <v>100116609623</v>
      </c>
      <c r="AF27" t="s">
        <v>57</v>
      </c>
      <c r="AG27" t="s">
        <v>70</v>
      </c>
      <c r="AH27">
        <v>0</v>
      </c>
      <c r="AI27" t="s">
        <v>59</v>
      </c>
      <c r="AJ27">
        <v>322836.9339</v>
      </c>
      <c r="AM27">
        <v>3001</v>
      </c>
      <c r="AN27" t="s">
        <v>71</v>
      </c>
      <c r="AP27" t="s">
        <v>73</v>
      </c>
      <c r="AR27">
        <f t="shared" si="5"/>
        <v>0</v>
      </c>
      <c r="AS27">
        <f t="shared" si="6"/>
        <v>322836.9339</v>
      </c>
      <c r="AT27" s="2">
        <f t="shared" si="7"/>
        <v>0</v>
      </c>
      <c r="AU27" s="2">
        <f t="shared" si="8"/>
        <v>322836.9339</v>
      </c>
      <c r="AV27" s="3">
        <f t="shared" si="0"/>
        <v>1E-3</v>
      </c>
      <c r="AW27" s="2">
        <f t="shared" si="9"/>
        <v>322.83693390000002</v>
      </c>
      <c r="AX27" s="2">
        <f t="shared" si="1"/>
        <v>0</v>
      </c>
      <c r="AY27" s="2">
        <f t="shared" si="2"/>
        <v>0</v>
      </c>
      <c r="AZ27" s="2">
        <f t="shared" si="10"/>
        <v>64.567386780000007</v>
      </c>
      <c r="BA27" s="2">
        <f t="shared" si="11"/>
        <v>64.567386780000007</v>
      </c>
      <c r="BB27" s="2">
        <f t="shared" si="12"/>
        <v>129.13477356000001</v>
      </c>
      <c r="BC27" s="2">
        <f t="shared" si="13"/>
        <v>129.13477356000001</v>
      </c>
      <c r="BD27" s="2">
        <f t="shared" si="14"/>
        <v>193.70216034000001</v>
      </c>
      <c r="BE27" s="2">
        <f t="shared" si="15"/>
        <v>193.70216034000001</v>
      </c>
      <c r="BF27" s="2">
        <f t="shared" si="3"/>
        <v>1.5</v>
      </c>
      <c r="BG27" s="2"/>
      <c r="BH27" s="2">
        <f t="shared" si="4"/>
        <v>142.04825091600003</v>
      </c>
    </row>
    <row r="28" spans="1:60" x14ac:dyDescent="0.25">
      <c r="A28">
        <v>443728</v>
      </c>
      <c r="B28">
        <v>201129634</v>
      </c>
      <c r="C28" t="s">
        <v>39</v>
      </c>
      <c r="D28">
        <v>2019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 t="s">
        <v>114</v>
      </c>
      <c r="O28">
        <v>32.6</v>
      </c>
      <c r="P28" t="s">
        <v>41</v>
      </c>
      <c r="Q28" t="s">
        <v>42</v>
      </c>
      <c r="R28" t="s">
        <v>42</v>
      </c>
      <c r="S28" s="1">
        <v>43606.388136574104</v>
      </c>
      <c r="T28" t="s">
        <v>43</v>
      </c>
      <c r="U28" t="s">
        <v>44</v>
      </c>
      <c r="V28" t="s">
        <v>115</v>
      </c>
      <c r="W28" s="1">
        <v>43412</v>
      </c>
      <c r="Y28">
        <v>1226049469</v>
      </c>
      <c r="AA28">
        <v>100035313735</v>
      </c>
      <c r="AF28" t="s">
        <v>57</v>
      </c>
      <c r="AG28" t="s">
        <v>70</v>
      </c>
      <c r="AH28">
        <v>0</v>
      </c>
      <c r="AI28" t="s">
        <v>59</v>
      </c>
      <c r="AJ28">
        <v>645673.86789999995</v>
      </c>
      <c r="AM28">
        <v>3001</v>
      </c>
      <c r="AN28" t="s">
        <v>71</v>
      </c>
      <c r="AO28" t="s">
        <v>107</v>
      </c>
      <c r="AP28" t="s">
        <v>73</v>
      </c>
      <c r="AR28">
        <f t="shared" si="5"/>
        <v>0</v>
      </c>
      <c r="AS28">
        <f t="shared" si="6"/>
        <v>645673.86789999995</v>
      </c>
      <c r="AT28" s="2">
        <f t="shared" si="7"/>
        <v>0</v>
      </c>
      <c r="AU28" s="2">
        <f t="shared" si="8"/>
        <v>645673.86789999995</v>
      </c>
      <c r="AV28" s="3">
        <f t="shared" si="0"/>
        <v>1E-3</v>
      </c>
      <c r="AW28" s="2">
        <f t="shared" si="9"/>
        <v>645.6738679</v>
      </c>
      <c r="AX28" s="2">
        <f t="shared" si="1"/>
        <v>0</v>
      </c>
      <c r="AY28" s="2">
        <f t="shared" si="2"/>
        <v>0</v>
      </c>
      <c r="AZ28" s="2">
        <f t="shared" si="10"/>
        <v>129.13477358</v>
      </c>
      <c r="BA28" s="2">
        <f t="shared" si="11"/>
        <v>129.13477358</v>
      </c>
      <c r="BB28" s="2">
        <f t="shared" si="12"/>
        <v>258.26954716</v>
      </c>
      <c r="BC28" s="2">
        <f t="shared" si="13"/>
        <v>258.26954716</v>
      </c>
      <c r="BD28" s="2">
        <f t="shared" si="14"/>
        <v>387.40432074</v>
      </c>
      <c r="BE28" s="2">
        <f t="shared" si="15"/>
        <v>387.40432074</v>
      </c>
      <c r="BF28" s="2">
        <f t="shared" si="3"/>
        <v>1.5</v>
      </c>
      <c r="BG28" s="2"/>
      <c r="BH28" s="2">
        <f t="shared" si="4"/>
        <v>284.09650187600005</v>
      </c>
    </row>
    <row r="29" spans="1:60" x14ac:dyDescent="0.25">
      <c r="A29">
        <v>443730</v>
      </c>
      <c r="B29">
        <v>201129634</v>
      </c>
      <c r="C29" t="s">
        <v>39</v>
      </c>
      <c r="D29">
        <v>2019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0.5</v>
      </c>
      <c r="M29" t="s">
        <v>114</v>
      </c>
      <c r="O29">
        <v>32.6</v>
      </c>
      <c r="P29" t="s">
        <v>53</v>
      </c>
      <c r="Q29" t="s">
        <v>54</v>
      </c>
      <c r="R29" t="s">
        <v>62</v>
      </c>
      <c r="S29" s="1">
        <v>43606.392407407402</v>
      </c>
      <c r="T29" t="s">
        <v>43</v>
      </c>
      <c r="U29" t="s">
        <v>44</v>
      </c>
      <c r="V29" t="s">
        <v>115</v>
      </c>
      <c r="W29" s="1">
        <v>43395</v>
      </c>
      <c r="X29" s="1">
        <v>43412</v>
      </c>
      <c r="Y29">
        <v>1226249686</v>
      </c>
      <c r="AA29">
        <v>100037295188</v>
      </c>
      <c r="AF29" t="s">
        <v>57</v>
      </c>
      <c r="AG29" t="s">
        <v>70</v>
      </c>
      <c r="AH29">
        <v>0</v>
      </c>
      <c r="AI29" t="s">
        <v>59</v>
      </c>
      <c r="AJ29">
        <v>645673.86789999995</v>
      </c>
      <c r="AM29">
        <v>3001</v>
      </c>
      <c r="AN29" t="s">
        <v>71</v>
      </c>
      <c r="AO29" t="s">
        <v>107</v>
      </c>
      <c r="AP29" t="s">
        <v>73</v>
      </c>
      <c r="AR29">
        <f t="shared" si="5"/>
        <v>0</v>
      </c>
      <c r="AS29">
        <f t="shared" si="6"/>
        <v>645673.86789999995</v>
      </c>
      <c r="AT29" s="2">
        <f t="shared" si="7"/>
        <v>0</v>
      </c>
      <c r="AU29" s="2">
        <f t="shared" si="8"/>
        <v>645673.86789999995</v>
      </c>
      <c r="AV29" s="3">
        <f t="shared" si="0"/>
        <v>1E-3</v>
      </c>
      <c r="AW29" s="2">
        <f t="shared" si="9"/>
        <v>322.83693395</v>
      </c>
      <c r="AX29" s="2">
        <f t="shared" si="1"/>
        <v>0</v>
      </c>
      <c r="AY29" s="2">
        <f t="shared" si="2"/>
        <v>0</v>
      </c>
      <c r="AZ29" s="2">
        <f t="shared" si="10"/>
        <v>64.56738679</v>
      </c>
      <c r="BA29" s="2">
        <f t="shared" si="11"/>
        <v>64.56738679</v>
      </c>
      <c r="BB29" s="2">
        <f t="shared" si="12"/>
        <v>129.13477358</v>
      </c>
      <c r="BC29" s="2">
        <f t="shared" si="13"/>
        <v>129.13477358</v>
      </c>
      <c r="BD29" s="2">
        <f t="shared" si="14"/>
        <v>193.70216037</v>
      </c>
      <c r="BE29" s="2">
        <f t="shared" si="15"/>
        <v>193.70216037</v>
      </c>
      <c r="BF29" s="2">
        <f t="shared" si="3"/>
        <v>1.5</v>
      </c>
      <c r="BG29" s="2"/>
      <c r="BH29" s="2">
        <f t="shared" si="4"/>
        <v>142.04825093800002</v>
      </c>
    </row>
    <row r="30" spans="1:60" x14ac:dyDescent="0.25">
      <c r="A30">
        <v>444824</v>
      </c>
      <c r="B30">
        <v>190215669</v>
      </c>
      <c r="C30" t="s">
        <v>39</v>
      </c>
      <c r="D30">
        <v>2019</v>
      </c>
      <c r="E30">
        <v>0.5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 t="s">
        <v>116</v>
      </c>
      <c r="O30">
        <v>36</v>
      </c>
      <c r="P30" t="s">
        <v>53</v>
      </c>
      <c r="Q30" t="s">
        <v>54</v>
      </c>
      <c r="R30" t="s">
        <v>62</v>
      </c>
      <c r="S30" s="1">
        <v>43606.399143518502</v>
      </c>
      <c r="T30" t="s">
        <v>43</v>
      </c>
      <c r="U30" t="s">
        <v>44</v>
      </c>
      <c r="V30" t="s">
        <v>117</v>
      </c>
      <c r="W30" s="1">
        <v>42984</v>
      </c>
      <c r="Y30">
        <v>1226567752</v>
      </c>
      <c r="AA30">
        <v>100048939175</v>
      </c>
      <c r="AF30" t="s">
        <v>57</v>
      </c>
      <c r="AG30" t="s">
        <v>70</v>
      </c>
      <c r="AH30">
        <v>0</v>
      </c>
      <c r="AI30" t="s">
        <v>59</v>
      </c>
      <c r="AJ30">
        <v>645673.86789999995</v>
      </c>
      <c r="AM30">
        <v>3001</v>
      </c>
      <c r="AN30" t="s">
        <v>71</v>
      </c>
      <c r="AO30" t="s">
        <v>118</v>
      </c>
      <c r="AP30" t="s">
        <v>73</v>
      </c>
      <c r="AR30">
        <f t="shared" si="5"/>
        <v>0</v>
      </c>
      <c r="AS30">
        <f t="shared" si="6"/>
        <v>645673.86789999995</v>
      </c>
      <c r="AT30" s="2">
        <f t="shared" si="7"/>
        <v>0</v>
      </c>
      <c r="AU30" s="2">
        <f t="shared" si="8"/>
        <v>645673.86789999995</v>
      </c>
      <c r="AV30" s="3">
        <f t="shared" si="0"/>
        <v>1E-3</v>
      </c>
      <c r="AW30" s="2">
        <f t="shared" si="9"/>
        <v>645.6738679</v>
      </c>
      <c r="AX30" s="2">
        <f t="shared" si="1"/>
        <v>0</v>
      </c>
      <c r="AY30" s="2">
        <f t="shared" si="2"/>
        <v>0</v>
      </c>
      <c r="AZ30" s="2">
        <f t="shared" si="10"/>
        <v>129.13477358</v>
      </c>
      <c r="BA30" s="2">
        <f t="shared" si="11"/>
        <v>129.13477358</v>
      </c>
      <c r="BB30" s="2">
        <f t="shared" si="12"/>
        <v>258.26954716</v>
      </c>
      <c r="BC30" s="2">
        <f t="shared" si="13"/>
        <v>258.26954716</v>
      </c>
      <c r="BD30" s="2">
        <f t="shared" si="14"/>
        <v>387.40432074</v>
      </c>
      <c r="BE30" s="2">
        <f t="shared" si="15"/>
        <v>387.40432074</v>
      </c>
      <c r="BF30" s="2">
        <f t="shared" si="3"/>
        <v>1.5</v>
      </c>
      <c r="BG30" s="2"/>
      <c r="BH30" s="2">
        <f t="shared" si="4"/>
        <v>284.09650187600005</v>
      </c>
    </row>
    <row r="31" spans="1:60" x14ac:dyDescent="0.25">
      <c r="A31">
        <v>321586</v>
      </c>
      <c r="B31">
        <v>188184162</v>
      </c>
      <c r="C31" t="s">
        <v>39</v>
      </c>
      <c r="D31">
        <v>2019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 t="s">
        <v>119</v>
      </c>
      <c r="O31">
        <v>36</v>
      </c>
      <c r="P31" t="s">
        <v>41</v>
      </c>
      <c r="Q31" t="s">
        <v>42</v>
      </c>
      <c r="R31" t="s">
        <v>42</v>
      </c>
      <c r="S31" s="1">
        <v>43606.393090277801</v>
      </c>
      <c r="T31" t="s">
        <v>43</v>
      </c>
      <c r="U31" t="s">
        <v>44</v>
      </c>
      <c r="V31" t="s">
        <v>120</v>
      </c>
      <c r="W31" s="1">
        <v>42843</v>
      </c>
      <c r="Y31">
        <v>1226278157</v>
      </c>
      <c r="AA31">
        <v>100114167301</v>
      </c>
      <c r="AF31" t="s">
        <v>57</v>
      </c>
      <c r="AG31" t="s">
        <v>70</v>
      </c>
      <c r="AH31">
        <v>0</v>
      </c>
      <c r="AI31" t="s">
        <v>59</v>
      </c>
      <c r="AJ31">
        <v>387404.32069999998</v>
      </c>
      <c r="AM31">
        <v>3001</v>
      </c>
      <c r="AN31" t="s">
        <v>71</v>
      </c>
      <c r="AP31" t="s">
        <v>73</v>
      </c>
      <c r="AR31">
        <f t="shared" si="5"/>
        <v>0</v>
      </c>
      <c r="AS31">
        <f t="shared" si="6"/>
        <v>387404.32069999998</v>
      </c>
      <c r="AT31" s="2">
        <f t="shared" si="7"/>
        <v>0</v>
      </c>
      <c r="AU31" s="2">
        <f t="shared" si="8"/>
        <v>387404.32069999998</v>
      </c>
      <c r="AV31" s="3">
        <f t="shared" si="0"/>
        <v>1E-3</v>
      </c>
      <c r="AW31" s="2">
        <f t="shared" si="9"/>
        <v>387.40432069999997</v>
      </c>
      <c r="AX31" s="2">
        <f t="shared" si="1"/>
        <v>0</v>
      </c>
      <c r="AY31" s="2">
        <f t="shared" si="2"/>
        <v>0</v>
      </c>
      <c r="AZ31" s="2">
        <f t="shared" si="10"/>
        <v>77.480864139999994</v>
      </c>
      <c r="BA31" s="2">
        <f t="shared" si="11"/>
        <v>77.480864139999994</v>
      </c>
      <c r="BB31" s="2">
        <f t="shared" si="12"/>
        <v>154.96172827999999</v>
      </c>
      <c r="BC31" s="2">
        <f t="shared" si="13"/>
        <v>154.96172827999999</v>
      </c>
      <c r="BD31" s="2">
        <f t="shared" si="14"/>
        <v>232.44259241999998</v>
      </c>
      <c r="BE31" s="2">
        <f t="shared" si="15"/>
        <v>232.44259241999998</v>
      </c>
      <c r="BF31" s="2">
        <f t="shared" si="3"/>
        <v>1.5</v>
      </c>
      <c r="BG31" s="2"/>
      <c r="BH31" s="2">
        <f t="shared" si="4"/>
        <v>170.45790110799999</v>
      </c>
    </row>
    <row r="32" spans="1:60" x14ac:dyDescent="0.25">
      <c r="A32">
        <v>447887</v>
      </c>
      <c r="B32">
        <v>197415652</v>
      </c>
      <c r="C32" t="s">
        <v>39</v>
      </c>
      <c r="D32">
        <v>2019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 t="s">
        <v>121</v>
      </c>
      <c r="O32">
        <v>124.3</v>
      </c>
      <c r="P32" t="s">
        <v>41</v>
      </c>
      <c r="Q32" t="s">
        <v>42</v>
      </c>
      <c r="R32" t="s">
        <v>42</v>
      </c>
      <c r="S32" s="1">
        <v>43606.3921064815</v>
      </c>
      <c r="T32" t="s">
        <v>43</v>
      </c>
      <c r="U32" t="s">
        <v>44</v>
      </c>
      <c r="V32" t="s">
        <v>122</v>
      </c>
      <c r="W32" s="1">
        <v>43224</v>
      </c>
      <c r="Y32">
        <v>1226235163</v>
      </c>
      <c r="AA32">
        <v>100161034860</v>
      </c>
      <c r="AF32" t="s">
        <v>57</v>
      </c>
      <c r="AG32" t="s">
        <v>70</v>
      </c>
      <c r="AH32">
        <v>0</v>
      </c>
      <c r="AI32" t="s">
        <v>59</v>
      </c>
      <c r="AJ32">
        <v>601663.08889999997</v>
      </c>
      <c r="AM32">
        <v>3001</v>
      </c>
      <c r="AN32" t="s">
        <v>123</v>
      </c>
      <c r="AO32" t="s">
        <v>124</v>
      </c>
      <c r="AP32" t="s">
        <v>73</v>
      </c>
      <c r="AR32">
        <f t="shared" si="5"/>
        <v>0</v>
      </c>
      <c r="AS32">
        <f t="shared" si="6"/>
        <v>601663.08889999997</v>
      </c>
      <c r="AT32" s="2">
        <f t="shared" si="7"/>
        <v>0</v>
      </c>
      <c r="AU32" s="2">
        <f t="shared" si="8"/>
        <v>601663.08889999997</v>
      </c>
      <c r="AV32" s="3">
        <f t="shared" si="0"/>
        <v>1E-3</v>
      </c>
      <c r="AW32" s="2">
        <f t="shared" si="9"/>
        <v>601.66308889999993</v>
      </c>
      <c r="AX32" s="2">
        <f t="shared" si="1"/>
        <v>0</v>
      </c>
      <c r="AY32" s="2">
        <f t="shared" si="2"/>
        <v>0</v>
      </c>
      <c r="AZ32" s="2">
        <f t="shared" si="10"/>
        <v>120.33261777999999</v>
      </c>
      <c r="BA32" s="2">
        <f t="shared" si="11"/>
        <v>120.33261777999999</v>
      </c>
      <c r="BB32" s="2">
        <f t="shared" si="12"/>
        <v>240.66523555999999</v>
      </c>
      <c r="BC32" s="2">
        <f t="shared" si="13"/>
        <v>240.66523555999999</v>
      </c>
      <c r="BD32" s="2">
        <f t="shared" si="14"/>
        <v>360.99785333999995</v>
      </c>
      <c r="BE32" s="2">
        <f t="shared" si="15"/>
        <v>360.99785333999995</v>
      </c>
      <c r="BF32" s="2">
        <f t="shared" si="3"/>
        <v>1.4999999999999998</v>
      </c>
      <c r="BG32" s="2"/>
      <c r="BH32" s="2">
        <f t="shared" si="4"/>
        <v>264.73175911599998</v>
      </c>
    </row>
    <row r="33" spans="1:60" x14ac:dyDescent="0.25">
      <c r="A33">
        <v>443962</v>
      </c>
      <c r="B33">
        <v>201621319</v>
      </c>
      <c r="C33" t="s">
        <v>39</v>
      </c>
      <c r="D33">
        <v>2019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 t="s">
        <v>125</v>
      </c>
      <c r="O33">
        <v>18</v>
      </c>
      <c r="P33" t="s">
        <v>41</v>
      </c>
      <c r="Q33" t="s">
        <v>42</v>
      </c>
      <c r="R33" t="s">
        <v>42</v>
      </c>
      <c r="S33" s="1">
        <v>43606.393310185202</v>
      </c>
      <c r="T33" t="s">
        <v>43</v>
      </c>
      <c r="U33" t="s">
        <v>44</v>
      </c>
      <c r="V33" t="s">
        <v>126</v>
      </c>
      <c r="W33" s="1">
        <v>43427</v>
      </c>
      <c r="Y33">
        <v>1226287025</v>
      </c>
      <c r="AA33">
        <v>100032643335</v>
      </c>
      <c r="AF33" t="s">
        <v>57</v>
      </c>
      <c r="AG33" t="s">
        <v>70</v>
      </c>
      <c r="AH33">
        <v>0</v>
      </c>
      <c r="AI33" t="s">
        <v>59</v>
      </c>
      <c r="AJ33">
        <v>215224.6226</v>
      </c>
      <c r="AM33">
        <v>3001</v>
      </c>
      <c r="AN33" t="s">
        <v>71</v>
      </c>
      <c r="AP33" t="s">
        <v>73</v>
      </c>
      <c r="AR33">
        <f t="shared" si="5"/>
        <v>0</v>
      </c>
      <c r="AS33">
        <f t="shared" si="6"/>
        <v>215224.6226</v>
      </c>
      <c r="AT33" s="2">
        <f t="shared" si="7"/>
        <v>0</v>
      </c>
      <c r="AU33" s="2">
        <f t="shared" si="8"/>
        <v>215224.6226</v>
      </c>
      <c r="AV33" s="3">
        <f t="shared" si="0"/>
        <v>1E-3</v>
      </c>
      <c r="AW33" s="2">
        <f t="shared" si="9"/>
        <v>215.2246226</v>
      </c>
      <c r="AX33" s="2">
        <f t="shared" si="1"/>
        <v>0</v>
      </c>
      <c r="AY33" s="2">
        <f t="shared" si="2"/>
        <v>0</v>
      </c>
      <c r="AZ33" s="2">
        <f t="shared" si="10"/>
        <v>43.044924520000002</v>
      </c>
      <c r="BA33" s="2">
        <f t="shared" si="11"/>
        <v>43.044924520000002</v>
      </c>
      <c r="BB33" s="2">
        <f t="shared" si="12"/>
        <v>86.089849040000004</v>
      </c>
      <c r="BC33" s="2">
        <f t="shared" si="13"/>
        <v>86.089849040000004</v>
      </c>
      <c r="BD33" s="2">
        <f t="shared" si="14"/>
        <v>129.13477355999999</v>
      </c>
      <c r="BE33" s="2">
        <f t="shared" si="15"/>
        <v>129.13477355999999</v>
      </c>
      <c r="BF33" s="2">
        <f t="shared" si="3"/>
        <v>1.4999999999999998</v>
      </c>
      <c r="BG33" s="2"/>
      <c r="BH33" s="2">
        <f t="shared" si="4"/>
        <v>94.698833944000015</v>
      </c>
    </row>
    <row r="34" spans="1:60" x14ac:dyDescent="0.25">
      <c r="A34">
        <v>354845</v>
      </c>
      <c r="B34">
        <v>12757789</v>
      </c>
      <c r="C34" t="s">
        <v>39</v>
      </c>
      <c r="D34">
        <v>2019</v>
      </c>
      <c r="E34">
        <v>0.5</v>
      </c>
      <c r="F34">
        <v>5123</v>
      </c>
      <c r="G34">
        <v>4998</v>
      </c>
      <c r="H34">
        <v>0</v>
      </c>
      <c r="I34">
        <v>999624.65</v>
      </c>
      <c r="J34">
        <v>0</v>
      </c>
      <c r="K34">
        <v>0</v>
      </c>
      <c r="L34">
        <v>1</v>
      </c>
      <c r="M34" t="s">
        <v>127</v>
      </c>
      <c r="N34">
        <v>674966</v>
      </c>
      <c r="O34">
        <v>148.9</v>
      </c>
      <c r="P34" t="s">
        <v>41</v>
      </c>
      <c r="Q34" t="s">
        <v>42</v>
      </c>
      <c r="R34" t="s">
        <v>42</v>
      </c>
      <c r="S34" s="1">
        <v>43606.391111111101</v>
      </c>
      <c r="T34" t="s">
        <v>43</v>
      </c>
      <c r="U34" t="s">
        <v>44</v>
      </c>
      <c r="V34" t="s">
        <v>128</v>
      </c>
      <c r="W34" s="1">
        <v>41318</v>
      </c>
      <c r="Y34">
        <v>1226187877</v>
      </c>
      <c r="AA34">
        <v>100116706087</v>
      </c>
      <c r="AF34" t="s">
        <v>129</v>
      </c>
      <c r="AG34" t="s">
        <v>70</v>
      </c>
      <c r="AH34">
        <v>0</v>
      </c>
      <c r="AI34" t="s">
        <v>59</v>
      </c>
      <c r="AJ34">
        <v>1398960.0471000001</v>
      </c>
      <c r="AM34">
        <v>3001</v>
      </c>
      <c r="AN34" t="s">
        <v>71</v>
      </c>
      <c r="AP34" t="s">
        <v>73</v>
      </c>
      <c r="AR34">
        <f t="shared" si="5"/>
        <v>0</v>
      </c>
      <c r="AS34">
        <f t="shared" si="6"/>
        <v>1398960.0471000001</v>
      </c>
      <c r="AT34" s="2">
        <f t="shared" si="7"/>
        <v>0</v>
      </c>
      <c r="AU34" s="2">
        <f t="shared" si="8"/>
        <v>1398960.0471000001</v>
      </c>
      <c r="AV34" s="3">
        <f t="shared" si="0"/>
        <v>1E-3</v>
      </c>
      <c r="AW34" s="2">
        <f t="shared" si="9"/>
        <v>1398.9600471000001</v>
      </c>
      <c r="AX34" s="2">
        <f t="shared" si="1"/>
        <v>674966</v>
      </c>
      <c r="AY34" s="2">
        <f t="shared" si="2"/>
        <v>5123</v>
      </c>
      <c r="AZ34" s="2">
        <f t="shared" si="10"/>
        <v>1398.9600471000001</v>
      </c>
      <c r="BA34" s="2">
        <f t="shared" si="11"/>
        <v>1398.9600471000001</v>
      </c>
      <c r="BB34" s="2">
        <f t="shared" si="12"/>
        <v>1398.9600471000001</v>
      </c>
      <c r="BC34" s="2">
        <f t="shared" si="13"/>
        <v>1398.9600471000001</v>
      </c>
      <c r="BD34" s="2">
        <f t="shared" si="14"/>
        <v>1398.9600471000001</v>
      </c>
      <c r="BE34" s="2">
        <f t="shared" si="15"/>
        <v>1398.9600471000001</v>
      </c>
      <c r="BF34" s="2">
        <f t="shared" si="3"/>
        <v>1</v>
      </c>
      <c r="BG34" s="2"/>
      <c r="BH34" s="2">
        <f t="shared" si="4"/>
        <v>1398.9600471000001</v>
      </c>
    </row>
    <row r="35" spans="1:60" x14ac:dyDescent="0.25">
      <c r="A35">
        <v>398025</v>
      </c>
      <c r="B35">
        <v>126832791</v>
      </c>
      <c r="C35" t="s">
        <v>39</v>
      </c>
      <c r="D35">
        <v>2019</v>
      </c>
      <c r="E35">
        <v>0.1</v>
      </c>
      <c r="F35">
        <v>75</v>
      </c>
      <c r="G35">
        <v>73</v>
      </c>
      <c r="H35">
        <v>0</v>
      </c>
      <c r="I35">
        <v>72776.34</v>
      </c>
      <c r="J35">
        <v>0</v>
      </c>
      <c r="K35">
        <v>0</v>
      </c>
      <c r="L35">
        <v>1</v>
      </c>
      <c r="M35" t="s">
        <v>130</v>
      </c>
      <c r="N35">
        <v>49140</v>
      </c>
      <c r="O35">
        <v>15</v>
      </c>
      <c r="P35" t="s">
        <v>53</v>
      </c>
      <c r="Q35" t="s">
        <v>54</v>
      </c>
      <c r="R35" t="s">
        <v>62</v>
      </c>
      <c r="S35" s="1">
        <v>43606.389155092598</v>
      </c>
      <c r="T35" t="s">
        <v>131</v>
      </c>
      <c r="U35" t="s">
        <v>44</v>
      </c>
      <c r="V35" t="s">
        <v>132</v>
      </c>
      <c r="W35" s="1">
        <v>40028</v>
      </c>
      <c r="Y35">
        <v>1226095638</v>
      </c>
      <c r="AA35">
        <v>100193001366</v>
      </c>
      <c r="AF35" t="s">
        <v>46</v>
      </c>
      <c r="AG35" t="s">
        <v>47</v>
      </c>
      <c r="AH35">
        <v>0</v>
      </c>
      <c r="AI35" t="s">
        <v>48</v>
      </c>
      <c r="AJ35">
        <v>138372.01199999999</v>
      </c>
      <c r="AK35">
        <v>0</v>
      </c>
      <c r="AL35">
        <v>29.1</v>
      </c>
      <c r="AM35">
        <v>2003</v>
      </c>
      <c r="AN35" t="s">
        <v>60</v>
      </c>
      <c r="AO35" t="s">
        <v>77</v>
      </c>
      <c r="AP35" t="s">
        <v>51</v>
      </c>
      <c r="AR35">
        <f t="shared" si="5"/>
        <v>0</v>
      </c>
      <c r="AS35">
        <f t="shared" si="6"/>
        <v>138372.01199999999</v>
      </c>
      <c r="AT35" s="2">
        <f t="shared" si="7"/>
        <v>0</v>
      </c>
      <c r="AU35" s="2">
        <f t="shared" si="8"/>
        <v>138372.01199999999</v>
      </c>
      <c r="AV35" s="3">
        <f t="shared" si="0"/>
        <v>5.0000000000000001E-3</v>
      </c>
      <c r="AW35" s="2">
        <f t="shared" si="9"/>
        <v>691.86005999999998</v>
      </c>
      <c r="AX35" s="2">
        <f t="shared" si="1"/>
        <v>49140</v>
      </c>
      <c r="AY35" s="2">
        <f t="shared" si="2"/>
        <v>75</v>
      </c>
      <c r="AZ35" s="2">
        <f t="shared" si="10"/>
        <v>198.37201199999998</v>
      </c>
      <c r="BA35" s="2">
        <f t="shared" si="11"/>
        <v>198.37201199999998</v>
      </c>
      <c r="BB35" s="2">
        <f t="shared" si="12"/>
        <v>321.74402399999997</v>
      </c>
      <c r="BC35" s="2">
        <f t="shared" si="13"/>
        <v>321.74402399999997</v>
      </c>
      <c r="BD35" s="2">
        <f t="shared" si="14"/>
        <v>445.11603599999995</v>
      </c>
      <c r="BE35" s="2">
        <f t="shared" si="15"/>
        <v>445.11603599999995</v>
      </c>
      <c r="BF35" s="2">
        <f t="shared" si="3"/>
        <v>1.3834477186746443</v>
      </c>
      <c r="BG35" s="2"/>
      <c r="BH35" s="2">
        <f t="shared" si="4"/>
        <v>353.91842639999999</v>
      </c>
    </row>
    <row r="36" spans="1:60" x14ac:dyDescent="0.25">
      <c r="A36">
        <v>365322</v>
      </c>
      <c r="B36">
        <v>12799036</v>
      </c>
      <c r="C36" t="s">
        <v>39</v>
      </c>
      <c r="D36">
        <v>2019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 t="s">
        <v>133</v>
      </c>
      <c r="O36">
        <v>87.8</v>
      </c>
      <c r="P36" t="s">
        <v>41</v>
      </c>
      <c r="Q36" t="s">
        <v>42</v>
      </c>
      <c r="R36" t="s">
        <v>42</v>
      </c>
      <c r="S36" s="1">
        <v>43606.387048611097</v>
      </c>
      <c r="T36" t="s">
        <v>131</v>
      </c>
      <c r="U36" t="s">
        <v>44</v>
      </c>
      <c r="V36" t="s">
        <v>134</v>
      </c>
      <c r="W36" s="1">
        <v>42527</v>
      </c>
      <c r="Y36">
        <v>1225999515</v>
      </c>
      <c r="AA36">
        <v>100154731434</v>
      </c>
      <c r="AF36" t="s">
        <v>57</v>
      </c>
      <c r="AG36" t="s">
        <v>70</v>
      </c>
      <c r="AH36">
        <v>0</v>
      </c>
      <c r="AI36" t="s">
        <v>59</v>
      </c>
      <c r="AJ36">
        <v>301314.47169999999</v>
      </c>
      <c r="AM36">
        <v>3001</v>
      </c>
      <c r="AN36" t="s">
        <v>71</v>
      </c>
      <c r="AP36" t="s">
        <v>73</v>
      </c>
      <c r="AR36">
        <f t="shared" si="5"/>
        <v>0</v>
      </c>
      <c r="AS36">
        <f t="shared" si="6"/>
        <v>301314.47169999999</v>
      </c>
      <c r="AT36" s="2">
        <f t="shared" si="7"/>
        <v>0</v>
      </c>
      <c r="AU36" s="2">
        <f t="shared" si="8"/>
        <v>301314.47169999999</v>
      </c>
      <c r="AV36" s="3">
        <f t="shared" si="0"/>
        <v>1E-3</v>
      </c>
      <c r="AW36" s="2">
        <f t="shared" si="9"/>
        <v>301.31447170000001</v>
      </c>
      <c r="AX36" s="2">
        <f t="shared" si="1"/>
        <v>0</v>
      </c>
      <c r="AY36" s="2">
        <f t="shared" si="2"/>
        <v>0</v>
      </c>
      <c r="AZ36" s="2">
        <f t="shared" si="10"/>
        <v>60.262894340000003</v>
      </c>
      <c r="BA36" s="2">
        <f t="shared" si="11"/>
        <v>60.262894340000003</v>
      </c>
      <c r="BB36" s="2">
        <f t="shared" si="12"/>
        <v>120.52578868000001</v>
      </c>
      <c r="BC36" s="2">
        <f t="shared" si="13"/>
        <v>120.52578868000001</v>
      </c>
      <c r="BD36" s="2">
        <f t="shared" si="14"/>
        <v>180.78868302000001</v>
      </c>
      <c r="BE36" s="2">
        <f t="shared" si="15"/>
        <v>180.78868302000001</v>
      </c>
      <c r="BF36" s="2">
        <f t="shared" si="3"/>
        <v>1.5</v>
      </c>
      <c r="BG36" s="2"/>
      <c r="BH36" s="2">
        <f t="shared" si="4"/>
        <v>132.57836754800002</v>
      </c>
    </row>
    <row r="37" spans="1:60" x14ac:dyDescent="0.25">
      <c r="A37">
        <v>321526</v>
      </c>
      <c r="B37">
        <v>188195543</v>
      </c>
      <c r="C37" t="s">
        <v>39</v>
      </c>
      <c r="D37">
        <v>2019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 t="s">
        <v>135</v>
      </c>
      <c r="O37">
        <v>20</v>
      </c>
      <c r="P37" t="s">
        <v>41</v>
      </c>
      <c r="Q37" t="s">
        <v>42</v>
      </c>
      <c r="R37" t="s">
        <v>42</v>
      </c>
      <c r="S37" s="1">
        <v>43606.3901736111</v>
      </c>
      <c r="T37" t="s">
        <v>131</v>
      </c>
      <c r="U37" t="s">
        <v>44</v>
      </c>
      <c r="V37" t="s">
        <v>136</v>
      </c>
      <c r="W37" s="1">
        <v>42303</v>
      </c>
      <c r="Y37">
        <v>1226144695</v>
      </c>
      <c r="AA37">
        <v>100049095616</v>
      </c>
      <c r="AF37" t="s">
        <v>57</v>
      </c>
      <c r="AG37" t="s">
        <v>58</v>
      </c>
      <c r="AH37">
        <v>0</v>
      </c>
      <c r="AI37" t="s">
        <v>59</v>
      </c>
      <c r="AJ37">
        <v>59567.334600000002</v>
      </c>
      <c r="AM37">
        <v>3001</v>
      </c>
      <c r="AN37" t="s">
        <v>60</v>
      </c>
      <c r="AP37" t="s">
        <v>51</v>
      </c>
      <c r="AR37">
        <f t="shared" si="5"/>
        <v>0</v>
      </c>
      <c r="AS37">
        <f t="shared" si="6"/>
        <v>59567.334600000002</v>
      </c>
      <c r="AT37" s="2">
        <f t="shared" si="7"/>
        <v>0</v>
      </c>
      <c r="AU37" s="2">
        <f t="shared" si="8"/>
        <v>59567.334600000002</v>
      </c>
      <c r="AV37" s="3">
        <f t="shared" si="0"/>
        <v>5.0000000000000001E-3</v>
      </c>
      <c r="AW37" s="2">
        <f t="shared" si="9"/>
        <v>297.83667300000002</v>
      </c>
      <c r="AX37" s="2">
        <f t="shared" si="1"/>
        <v>0</v>
      </c>
      <c r="AY37" s="2">
        <f t="shared" si="2"/>
        <v>0</v>
      </c>
      <c r="AZ37" s="2">
        <f t="shared" si="10"/>
        <v>59.567334600000009</v>
      </c>
      <c r="BA37" s="2">
        <f t="shared" si="11"/>
        <v>59.567334600000009</v>
      </c>
      <c r="BB37" s="2">
        <f t="shared" si="12"/>
        <v>119.13466920000002</v>
      </c>
      <c r="BC37" s="2">
        <f t="shared" si="13"/>
        <v>119.13466920000002</v>
      </c>
      <c r="BD37" s="2">
        <f t="shared" si="14"/>
        <v>178.7020038</v>
      </c>
      <c r="BE37" s="2">
        <f t="shared" si="15"/>
        <v>178.7020038</v>
      </c>
      <c r="BF37" s="2">
        <f t="shared" si="3"/>
        <v>1.4999999999999998</v>
      </c>
      <c r="BG37" s="2"/>
      <c r="BH37" s="2">
        <f t="shared" si="4"/>
        <v>131.04813612000004</v>
      </c>
    </row>
    <row r="38" spans="1:60" x14ac:dyDescent="0.25">
      <c r="A38">
        <v>321492</v>
      </c>
      <c r="B38">
        <v>188181246</v>
      </c>
      <c r="C38" t="s">
        <v>39</v>
      </c>
      <c r="D38">
        <v>2019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 t="s">
        <v>137</v>
      </c>
      <c r="O38">
        <v>21.3</v>
      </c>
      <c r="P38" t="s">
        <v>41</v>
      </c>
      <c r="Q38" t="s">
        <v>42</v>
      </c>
      <c r="R38" t="s">
        <v>42</v>
      </c>
      <c r="S38" s="1">
        <v>43606.4004166667</v>
      </c>
      <c r="T38" t="s">
        <v>131</v>
      </c>
      <c r="U38" t="s">
        <v>44</v>
      </c>
      <c r="V38" t="s">
        <v>138</v>
      </c>
      <c r="W38" s="1">
        <v>42682</v>
      </c>
      <c r="Y38">
        <v>1226633255</v>
      </c>
      <c r="AA38">
        <v>100138037012</v>
      </c>
      <c r="AF38" t="s">
        <v>57</v>
      </c>
      <c r="AG38" t="s">
        <v>58</v>
      </c>
      <c r="AH38">
        <v>0</v>
      </c>
      <c r="AI38" t="s">
        <v>59</v>
      </c>
      <c r="AJ38">
        <v>119134.66929999999</v>
      </c>
      <c r="AM38">
        <v>3001</v>
      </c>
      <c r="AN38" t="s">
        <v>60</v>
      </c>
      <c r="AP38" t="s">
        <v>51</v>
      </c>
      <c r="AR38">
        <f t="shared" si="5"/>
        <v>0</v>
      </c>
      <c r="AS38">
        <f t="shared" si="6"/>
        <v>119134.66929999999</v>
      </c>
      <c r="AT38" s="2">
        <f t="shared" si="7"/>
        <v>0</v>
      </c>
      <c r="AU38" s="2">
        <f t="shared" si="8"/>
        <v>119134.66929999999</v>
      </c>
      <c r="AV38" s="3">
        <f t="shared" si="0"/>
        <v>5.0000000000000001E-3</v>
      </c>
      <c r="AW38" s="2">
        <f t="shared" si="9"/>
        <v>595.67334649999998</v>
      </c>
      <c r="AX38" s="2">
        <f t="shared" si="1"/>
        <v>0</v>
      </c>
      <c r="AY38" s="2">
        <f t="shared" si="2"/>
        <v>0</v>
      </c>
      <c r="AZ38" s="2">
        <f t="shared" si="10"/>
        <v>119.1346693</v>
      </c>
      <c r="BA38" s="2">
        <f t="shared" si="11"/>
        <v>119.1346693</v>
      </c>
      <c r="BB38" s="2">
        <f t="shared" si="12"/>
        <v>238.2693386</v>
      </c>
      <c r="BC38" s="2">
        <f t="shared" si="13"/>
        <v>238.2693386</v>
      </c>
      <c r="BD38" s="2">
        <f t="shared" si="14"/>
        <v>357.40400789999995</v>
      </c>
      <c r="BE38" s="2">
        <f t="shared" si="15"/>
        <v>357.40400789999995</v>
      </c>
      <c r="BF38" s="2">
        <f t="shared" si="3"/>
        <v>1.4999999999999998</v>
      </c>
      <c r="BG38" s="2"/>
      <c r="BH38" s="2">
        <f t="shared" si="4"/>
        <v>262.09627246000002</v>
      </c>
    </row>
    <row r="39" spans="1:60" x14ac:dyDescent="0.25">
      <c r="A39">
        <v>446998</v>
      </c>
      <c r="B39">
        <v>196615885</v>
      </c>
      <c r="C39" t="s">
        <v>39</v>
      </c>
      <c r="D39">
        <v>2019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 t="s">
        <v>139</v>
      </c>
      <c r="O39">
        <v>60</v>
      </c>
      <c r="P39" t="s">
        <v>41</v>
      </c>
      <c r="Q39" t="s">
        <v>42</v>
      </c>
      <c r="R39" t="s">
        <v>42</v>
      </c>
      <c r="S39" s="1">
        <v>43606.396712962996</v>
      </c>
      <c r="T39" t="s">
        <v>131</v>
      </c>
      <c r="U39" t="s">
        <v>44</v>
      </c>
      <c r="V39" t="s">
        <v>140</v>
      </c>
      <c r="W39" s="1">
        <v>43202</v>
      </c>
      <c r="Y39">
        <v>1226450180</v>
      </c>
      <c r="AA39">
        <v>100131120472</v>
      </c>
      <c r="AF39" t="s">
        <v>57</v>
      </c>
      <c r="AG39" t="s">
        <v>70</v>
      </c>
      <c r="AH39">
        <v>0</v>
      </c>
      <c r="AI39" t="s">
        <v>59</v>
      </c>
      <c r="AJ39">
        <v>1614184.6697</v>
      </c>
      <c r="AM39">
        <v>3001</v>
      </c>
      <c r="AN39" t="s">
        <v>71</v>
      </c>
      <c r="AO39" t="s">
        <v>107</v>
      </c>
      <c r="AP39" t="s">
        <v>73</v>
      </c>
      <c r="AR39">
        <f t="shared" si="5"/>
        <v>0</v>
      </c>
      <c r="AS39">
        <f t="shared" si="6"/>
        <v>1614184.6697</v>
      </c>
      <c r="AT39" s="2">
        <f t="shared" si="7"/>
        <v>0</v>
      </c>
      <c r="AU39" s="2">
        <f t="shared" si="8"/>
        <v>1614184.6697</v>
      </c>
      <c r="AV39" s="3">
        <f t="shared" si="0"/>
        <v>1E-3</v>
      </c>
      <c r="AW39" s="2">
        <f t="shared" si="9"/>
        <v>1614.1846697000001</v>
      </c>
      <c r="AX39" s="2">
        <f t="shared" si="1"/>
        <v>0</v>
      </c>
      <c r="AY39" s="2">
        <f t="shared" si="2"/>
        <v>0</v>
      </c>
      <c r="AZ39" s="2">
        <f t="shared" si="10"/>
        <v>322.83693394000005</v>
      </c>
      <c r="BA39" s="2">
        <f t="shared" si="11"/>
        <v>322.83693394000005</v>
      </c>
      <c r="BB39" s="2">
        <f t="shared" si="12"/>
        <v>645.6738678800001</v>
      </c>
      <c r="BC39" s="2">
        <f t="shared" si="13"/>
        <v>645.6738678800001</v>
      </c>
      <c r="BD39" s="2">
        <f t="shared" si="14"/>
        <v>968.51080181999998</v>
      </c>
      <c r="BE39" s="2">
        <f t="shared" si="15"/>
        <v>968.51080181999998</v>
      </c>
      <c r="BF39" s="2">
        <f t="shared" si="3"/>
        <v>1.4999999999999998</v>
      </c>
      <c r="BG39" s="2"/>
      <c r="BH39" s="2">
        <f t="shared" si="4"/>
        <v>710.24125466800012</v>
      </c>
    </row>
  </sheetData>
  <sheetProtection algorithmName="SHA-512" hashValue="q/3Up3cD/QUPxLEael9O67KAdwdmx8XxkA8GWiJ5OtIc6BS2qBNOlAW18MbniPFfo3E6vnA4SxZ/P0QZBnHFyA==" saltValue="tC26qoe+qZ8kI9b8Moi0GQ==" spinCount="100000" sheet="1" objects="1" scenarios="1"/>
  <mergeCells count="5">
    <mergeCell ref="BP3:BS3"/>
    <mergeCell ref="BP6:BS6"/>
    <mergeCell ref="A1:BH1"/>
    <mergeCell ref="BJ1:BM1"/>
    <mergeCell ref="BP1:B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MO_73</vt:lpstr>
      <vt:lpstr>MO_73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Лемеш Андрей Алексеевич</dc:creator>
  <cp:lastModifiedBy>Лемеш Андрей Алексеевич</cp:lastModifiedBy>
  <dcterms:created xsi:type="dcterms:W3CDTF">2019-06-24T16:47:50Z</dcterms:created>
  <dcterms:modified xsi:type="dcterms:W3CDTF">2019-06-25T05:50:13Z</dcterms:modified>
</cp:coreProperties>
</file>